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fileSharing userName="Cynthia Callard" algorithmName="SHA-512" hashValue="4o6lr9RsAnVq4PxT5NUszWgH90Zk/e2jcfnybX6MdBrhhjHTSazEkXNTp3suWz68u9JpxifIWBL3eZTJfTU6sw==" saltValue="9DBSloE4YurY4GTeiYvYsA==" spinCount="100000"/>
  <workbookPr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8275" windowHeight="6645"/>
  </bookViews>
  <sheets>
    <sheet name="ReadMe" sheetId="44" r:id="rId1"/>
    <sheet name="Gender Balance" sheetId="43" r:id="rId2"/>
    <sheet name="Tables" sheetId="28" r:id="rId3"/>
    <sheet name="pivottabledata" sheetId="31" r:id="rId4"/>
  </sheets>
  <definedNames>
    <definedName name="agerange2">#REF!</definedName>
    <definedName name="agerange2_selectedrow">#REF!</definedName>
    <definedName name="agerange2data">#REF!</definedName>
    <definedName name="agerange2data2">#REF!</definedName>
    <definedName name="agerange2selectedrow2">#REF!</definedName>
    <definedName name="Dataages45to64bothsexes">#REF!</definedName>
    <definedName name="Dataages65plusmen">#REF!</definedName>
    <definedName name="Datamen">#REF!</definedName>
    <definedName name="Datawomen">#REF!</definedName>
    <definedName name="DemographicData">#REF!</definedName>
    <definedName name="DemographicNameRange">#REF!</definedName>
    <definedName name="DemographicNameRangeSex">#REF!</definedName>
    <definedName name="DemographicSelectedRow">#REF!</definedName>
    <definedName name="DemographicSelectedRow2">#REF!</definedName>
    <definedName name="DemographicSelectedRow3">#REF!</definedName>
    <definedName name="DemographicSelectedRow4">#REF!</definedName>
    <definedName name="DemographicSelectedRow5">#REF!</definedName>
    <definedName name="DemographicSelectedRow6">#REF!</definedName>
    <definedName name="Genderage" localSheetId="1">'Gender Balance'!$B$26</definedName>
    <definedName name="Genderagegroups" localSheetId="1">'Gender Balance'!$G$57:$G$62</definedName>
    <definedName name="Genderdata1" localSheetId="1">'Gender Balance'!$G$57:$AM$70</definedName>
    <definedName name="Genderdata2" localSheetId="1">'Gender Balance'!$G$76:$M$90</definedName>
    <definedName name="Genderdata3">'Gender Balance'!$G$114:$AS$129</definedName>
    <definedName name="Genderdata4" localSheetId="1">'Gender Balance'!$G$94:$AI$107</definedName>
    <definedName name="ratioA">'Gender Balance'!$S$114:$Y$119</definedName>
    <definedName name="ratioACofV">'Gender Balance'!$S$124:$Y$129</definedName>
    <definedName name="Ratiobehaviour" localSheetId="1">'Gender Balance'!$B$31:$B$37</definedName>
    <definedName name="ratiobehaviourname" localSheetId="1">'Gender Balance'!$B$41</definedName>
    <definedName name="ratiobehaviourname">#REF!</definedName>
    <definedName name="ratiodata" localSheetId="1">'Gender Balance'!$D$138:$BA$317</definedName>
    <definedName name="ratiodata">'Gender Balance'!$S$114:$Y$119</definedName>
    <definedName name="ratiodata2" localSheetId="1">'Gender Balance'!$D$337:$BD$498</definedName>
    <definedName name="Waterfallselectedrow">#REF!</definedName>
    <definedName name="Waterfallselectedrow2">#REF!</definedName>
  </definedNames>
  <calcPr calcId="171027"/>
</workbook>
</file>

<file path=xl/calcChain.xml><?xml version="1.0" encoding="utf-8"?>
<calcChain xmlns="http://schemas.openxmlformats.org/spreadsheetml/2006/main">
  <c r="R129" i="43" l="1"/>
  <c r="X154" i="28" l="1"/>
  <c r="X151" i="28"/>
  <c r="Z149" i="28"/>
  <c r="T149" i="28"/>
  <c r="X145" i="28"/>
  <c r="L148" i="28"/>
  <c r="K148" i="28"/>
  <c r="L147" i="28"/>
  <c r="K147" i="28"/>
  <c r="L146" i="28"/>
  <c r="K146" i="28"/>
  <c r="L145" i="28"/>
  <c r="AB145" i="28" s="1"/>
  <c r="K145" i="28"/>
  <c r="M145" i="28" s="1"/>
  <c r="AC145" i="28" s="1"/>
  <c r="L144" i="28"/>
  <c r="K144" i="28"/>
  <c r="M144" i="28" s="1"/>
  <c r="U144" i="28" s="1"/>
  <c r="L143" i="28"/>
  <c r="K143" i="28"/>
  <c r="L142" i="28"/>
  <c r="K142" i="28"/>
  <c r="L141" i="28"/>
  <c r="K141" i="28"/>
  <c r="L140" i="28"/>
  <c r="K140" i="28"/>
  <c r="L139" i="28"/>
  <c r="AB139" i="28" s="1"/>
  <c r="K139" i="28"/>
  <c r="M139" i="28" s="1"/>
  <c r="L138" i="28"/>
  <c r="K138" i="28"/>
  <c r="M138" i="28" s="1"/>
  <c r="U138" i="28" s="1"/>
  <c r="L137" i="28"/>
  <c r="K137" i="28"/>
  <c r="L154" i="28"/>
  <c r="AB154" i="28" s="1"/>
  <c r="K154" i="28"/>
  <c r="M154" i="28" s="1"/>
  <c r="AC154" i="28" s="1"/>
  <c r="L153" i="28"/>
  <c r="K153" i="28"/>
  <c r="L152" i="28"/>
  <c r="K152" i="28"/>
  <c r="L151" i="28"/>
  <c r="AB151" i="28" s="1"/>
  <c r="K151" i="28"/>
  <c r="M151" i="28" s="1"/>
  <c r="AC151" i="28" s="1"/>
  <c r="L150" i="28"/>
  <c r="K150" i="28"/>
  <c r="L149" i="28"/>
  <c r="K149" i="28"/>
  <c r="M149" i="28" s="1"/>
  <c r="Y149" i="28" s="1"/>
  <c r="G148" i="28"/>
  <c r="G147" i="28"/>
  <c r="G146" i="28"/>
  <c r="G145" i="28"/>
  <c r="W145" i="28" s="1"/>
  <c r="G144" i="28"/>
  <c r="W144" i="28" s="1"/>
  <c r="G143" i="28"/>
  <c r="G142" i="28"/>
  <c r="G141" i="28"/>
  <c r="G140" i="28"/>
  <c r="G139" i="28"/>
  <c r="W139" i="28" s="1"/>
  <c r="G138" i="28"/>
  <c r="W138" i="28" s="1"/>
  <c r="G137" i="28"/>
  <c r="G154" i="28"/>
  <c r="W154" i="28" s="1"/>
  <c r="G153" i="28"/>
  <c r="G152" i="28"/>
  <c r="G151" i="28"/>
  <c r="W151" i="28" s="1"/>
  <c r="G150" i="28"/>
  <c r="G149" i="28"/>
  <c r="W149" i="28" s="1"/>
  <c r="AI90" i="43"/>
  <c r="AI89" i="43"/>
  <c r="M498" i="43"/>
  <c r="L498" i="43"/>
  <c r="K498" i="43"/>
  <c r="J498" i="43"/>
  <c r="I498" i="43"/>
  <c r="H498" i="43"/>
  <c r="M497" i="43"/>
  <c r="L497" i="43"/>
  <c r="K497" i="43"/>
  <c r="J497" i="43"/>
  <c r="I497" i="43"/>
  <c r="H497" i="43"/>
  <c r="M496" i="43"/>
  <c r="L496" i="43"/>
  <c r="K496" i="43"/>
  <c r="J496" i="43"/>
  <c r="I496" i="43"/>
  <c r="H496" i="43"/>
  <c r="M495" i="43"/>
  <c r="L495" i="43"/>
  <c r="K495" i="43"/>
  <c r="J495" i="43"/>
  <c r="I495" i="43"/>
  <c r="H495" i="43"/>
  <c r="M494" i="43"/>
  <c r="L494" i="43"/>
  <c r="K494" i="43"/>
  <c r="J494" i="43"/>
  <c r="I494" i="43"/>
  <c r="H494" i="43"/>
  <c r="M493" i="43"/>
  <c r="L493" i="43"/>
  <c r="K493" i="43"/>
  <c r="J493" i="43"/>
  <c r="I493" i="43"/>
  <c r="H493" i="43"/>
  <c r="M492" i="43"/>
  <c r="L492" i="43"/>
  <c r="K492" i="43"/>
  <c r="J492" i="43"/>
  <c r="I492" i="43"/>
  <c r="H492" i="43"/>
  <c r="M491" i="43"/>
  <c r="L491" i="43"/>
  <c r="K491" i="43"/>
  <c r="J491" i="43"/>
  <c r="I491" i="43"/>
  <c r="H491" i="43"/>
  <c r="M490" i="43"/>
  <c r="L490" i="43"/>
  <c r="K490" i="43"/>
  <c r="J490" i="43"/>
  <c r="I490" i="43"/>
  <c r="H490" i="43"/>
  <c r="M489" i="43"/>
  <c r="L489" i="43"/>
  <c r="K489" i="43"/>
  <c r="J489" i="43"/>
  <c r="I489" i="43"/>
  <c r="H489" i="43"/>
  <c r="M488" i="43"/>
  <c r="L488" i="43"/>
  <c r="K488" i="43"/>
  <c r="J488" i="43"/>
  <c r="I488" i="43"/>
  <c r="H488" i="43"/>
  <c r="M487" i="43"/>
  <c r="L487" i="43"/>
  <c r="K487" i="43"/>
  <c r="J487" i="43"/>
  <c r="I487" i="43"/>
  <c r="H487" i="43"/>
  <c r="M486" i="43"/>
  <c r="L486" i="43"/>
  <c r="K486" i="43"/>
  <c r="J486" i="43"/>
  <c r="I486" i="43"/>
  <c r="H486" i="43"/>
  <c r="M485" i="43"/>
  <c r="L485" i="43"/>
  <c r="K485" i="43"/>
  <c r="J485" i="43"/>
  <c r="I485" i="43"/>
  <c r="H485" i="43"/>
  <c r="M484" i="43"/>
  <c r="L484" i="43"/>
  <c r="K484" i="43"/>
  <c r="J484" i="43"/>
  <c r="I484" i="43"/>
  <c r="H484" i="43"/>
  <c r="M483" i="43"/>
  <c r="L483" i="43"/>
  <c r="K483" i="43"/>
  <c r="J483" i="43"/>
  <c r="I483" i="43"/>
  <c r="H483" i="43"/>
  <c r="M482" i="43"/>
  <c r="L482" i="43"/>
  <c r="K482" i="43"/>
  <c r="J482" i="43"/>
  <c r="I482" i="43"/>
  <c r="H482" i="43"/>
  <c r="M481" i="43"/>
  <c r="L481" i="43"/>
  <c r="K481" i="43"/>
  <c r="J481" i="43"/>
  <c r="I481" i="43"/>
  <c r="H481" i="43"/>
  <c r="L1135" i="31"/>
  <c r="N1135" i="31" s="1"/>
  <c r="L1134" i="31"/>
  <c r="N1134" i="31" s="1"/>
  <c r="L1133" i="31"/>
  <c r="N1133" i="31" s="1"/>
  <c r="L1132" i="31"/>
  <c r="M1132" i="31" s="1"/>
  <c r="L1131" i="31"/>
  <c r="N1131" i="31" s="1"/>
  <c r="L1130" i="31"/>
  <c r="M1130" i="31" s="1"/>
  <c r="L1255" i="31"/>
  <c r="N1255" i="31" s="1"/>
  <c r="L1254" i="31"/>
  <c r="N1254" i="31" s="1"/>
  <c r="L1253" i="31"/>
  <c r="N1253" i="31" s="1"/>
  <c r="L1252" i="31"/>
  <c r="M1252" i="31" s="1"/>
  <c r="L1251" i="31"/>
  <c r="N1251" i="31" s="1"/>
  <c r="L1250" i="31"/>
  <c r="M1250" i="31" s="1"/>
  <c r="L1195" i="31"/>
  <c r="N1195" i="31" s="1"/>
  <c r="L1194" i="31"/>
  <c r="N1194" i="31" s="1"/>
  <c r="L1193" i="31"/>
  <c r="N1193" i="31" s="1"/>
  <c r="L1192" i="31"/>
  <c r="N1192" i="31" s="1"/>
  <c r="L1191" i="31"/>
  <c r="N1191" i="31" s="1"/>
  <c r="L1190" i="31"/>
  <c r="N1190" i="31" s="1"/>
  <c r="N90" i="43"/>
  <c r="N87" i="43" s="1"/>
  <c r="N89" i="43"/>
  <c r="N81" i="43" s="1"/>
  <c r="N86" i="43"/>
  <c r="N85" i="43"/>
  <c r="N84" i="43"/>
  <c r="N83" i="43"/>
  <c r="N82" i="43"/>
  <c r="N80" i="43"/>
  <c r="N79" i="43"/>
  <c r="N78" i="43"/>
  <c r="N77" i="43"/>
  <c r="N76" i="43"/>
  <c r="U300" i="43"/>
  <c r="U301" i="43"/>
  <c r="U302" i="43"/>
  <c r="U303" i="43"/>
  <c r="U304" i="43"/>
  <c r="U305" i="43"/>
  <c r="U306" i="43"/>
  <c r="U307" i="43"/>
  <c r="U308" i="43"/>
  <c r="U309" i="43"/>
  <c r="U310" i="43"/>
  <c r="U311" i="43"/>
  <c r="U312" i="43"/>
  <c r="U313" i="43"/>
  <c r="U314" i="43"/>
  <c r="U315" i="43"/>
  <c r="U316" i="43"/>
  <c r="U317" i="43"/>
  <c r="U294" i="43"/>
  <c r="U295" i="43"/>
  <c r="U296" i="43"/>
  <c r="U297" i="43"/>
  <c r="U298" i="43"/>
  <c r="U299" i="43"/>
  <c r="U288" i="43"/>
  <c r="U289" i="43"/>
  <c r="U290" i="43"/>
  <c r="U291" i="43"/>
  <c r="U292" i="43"/>
  <c r="U293" i="43"/>
  <c r="U282" i="43"/>
  <c r="U283" i="43"/>
  <c r="U284" i="43"/>
  <c r="U285" i="43"/>
  <c r="U286" i="43"/>
  <c r="U287" i="43"/>
  <c r="L1239" i="31"/>
  <c r="N1239" i="31" s="1"/>
  <c r="L1181" i="31"/>
  <c r="N1181" i="31" s="1"/>
  <c r="L1087" i="31"/>
  <c r="N1087" i="31" s="1"/>
  <c r="G1192" i="31"/>
  <c r="I1192" i="31" s="1"/>
  <c r="G1193" i="31"/>
  <c r="I1193" i="31" s="1"/>
  <c r="G1254" i="31"/>
  <c r="G1253" i="31"/>
  <c r="H1253" i="31" s="1"/>
  <c r="G1194" i="31"/>
  <c r="I1194" i="31" s="1"/>
  <c r="G1191" i="31"/>
  <c r="I1191" i="31" s="1"/>
  <c r="G1133" i="31"/>
  <c r="H1133" i="31" s="1"/>
  <c r="G1132" i="31"/>
  <c r="I1132" i="31" s="1"/>
  <c r="U264" i="43"/>
  <c r="U265" i="43"/>
  <c r="U266" i="43"/>
  <c r="U267" i="43"/>
  <c r="U268" i="43"/>
  <c r="U269" i="43"/>
  <c r="U270" i="43"/>
  <c r="U271" i="43"/>
  <c r="U272" i="43"/>
  <c r="U273" i="43"/>
  <c r="U274" i="43"/>
  <c r="U275" i="43"/>
  <c r="U276" i="43"/>
  <c r="U277" i="43"/>
  <c r="U278" i="43"/>
  <c r="U279" i="43"/>
  <c r="U280" i="43"/>
  <c r="U281" i="43"/>
  <c r="U246" i="43"/>
  <c r="U247" i="43"/>
  <c r="U248" i="43"/>
  <c r="U249" i="43"/>
  <c r="U250" i="43"/>
  <c r="U251" i="43"/>
  <c r="U252" i="43"/>
  <c r="U253" i="43"/>
  <c r="U254" i="43"/>
  <c r="U255" i="43"/>
  <c r="U256" i="43"/>
  <c r="U257" i="43"/>
  <c r="U258" i="43"/>
  <c r="U259" i="43"/>
  <c r="U260" i="43"/>
  <c r="U261" i="43"/>
  <c r="U262" i="43"/>
  <c r="U263" i="43"/>
  <c r="U228" i="43"/>
  <c r="U229" i="43"/>
  <c r="U230" i="43"/>
  <c r="U231" i="43"/>
  <c r="U232" i="43"/>
  <c r="U233" i="43"/>
  <c r="U234" i="43"/>
  <c r="U235" i="43"/>
  <c r="U236" i="43"/>
  <c r="U237" i="43"/>
  <c r="U238" i="43"/>
  <c r="U239" i="43"/>
  <c r="U240" i="43"/>
  <c r="U241" i="43"/>
  <c r="U242" i="43"/>
  <c r="U243" i="43"/>
  <c r="U244" i="43"/>
  <c r="U245" i="43"/>
  <c r="U210" i="43"/>
  <c r="U211" i="43"/>
  <c r="U212" i="43"/>
  <c r="U213" i="43"/>
  <c r="U214" i="43"/>
  <c r="U215" i="43"/>
  <c r="U216" i="43"/>
  <c r="U217" i="43"/>
  <c r="U218" i="43"/>
  <c r="U219" i="43"/>
  <c r="U220" i="43"/>
  <c r="U221" i="43"/>
  <c r="U222" i="43"/>
  <c r="U223" i="43"/>
  <c r="U224" i="43"/>
  <c r="U225" i="43"/>
  <c r="U226" i="43"/>
  <c r="U227" i="43"/>
  <c r="U192" i="43"/>
  <c r="U193" i="43"/>
  <c r="U194" i="43"/>
  <c r="U195" i="43"/>
  <c r="U196" i="43"/>
  <c r="U197" i="43"/>
  <c r="U198" i="43"/>
  <c r="U199" i="43"/>
  <c r="U200" i="43"/>
  <c r="U201" i="43"/>
  <c r="U202" i="43"/>
  <c r="U203" i="43"/>
  <c r="U204" i="43"/>
  <c r="U205" i="43"/>
  <c r="U206" i="43"/>
  <c r="U207" i="43"/>
  <c r="U208" i="43"/>
  <c r="U209" i="43"/>
  <c r="U174" i="43"/>
  <c r="U175" i="43"/>
  <c r="U176" i="43"/>
  <c r="U177" i="43"/>
  <c r="U178" i="43"/>
  <c r="U179" i="43"/>
  <c r="U180" i="43"/>
  <c r="U181" i="43"/>
  <c r="U182" i="43"/>
  <c r="U183" i="43"/>
  <c r="U184" i="43"/>
  <c r="U185" i="43"/>
  <c r="U186" i="43"/>
  <c r="U187" i="43"/>
  <c r="U188" i="43"/>
  <c r="U189" i="43"/>
  <c r="U190" i="43"/>
  <c r="U191" i="43"/>
  <c r="U156" i="43"/>
  <c r="U157" i="43"/>
  <c r="U158" i="43"/>
  <c r="U159" i="43"/>
  <c r="U160" i="43"/>
  <c r="U161" i="43"/>
  <c r="U162" i="43"/>
  <c r="U163" i="43"/>
  <c r="U164" i="43"/>
  <c r="U165" i="43"/>
  <c r="U166" i="43"/>
  <c r="U167" i="43"/>
  <c r="U168" i="43"/>
  <c r="U169" i="43"/>
  <c r="U170" i="43"/>
  <c r="U171" i="43"/>
  <c r="U172" i="43"/>
  <c r="U173" i="43"/>
  <c r="U138" i="43"/>
  <c r="U139" i="43"/>
  <c r="U140" i="43"/>
  <c r="U141" i="43"/>
  <c r="U142" i="43"/>
  <c r="U143" i="43"/>
  <c r="U144" i="43"/>
  <c r="U145" i="43"/>
  <c r="U146" i="43"/>
  <c r="U147" i="43"/>
  <c r="U148" i="43"/>
  <c r="U149" i="43"/>
  <c r="U150" i="43"/>
  <c r="U151" i="43"/>
  <c r="U152" i="43"/>
  <c r="U153" i="43"/>
  <c r="U154" i="43"/>
  <c r="U155" i="43"/>
  <c r="L1241" i="31"/>
  <c r="N1241" i="31" s="1"/>
  <c r="L1229" i="31"/>
  <c r="N1229" i="31" s="1"/>
  <c r="L1234" i="31"/>
  <c r="N1234" i="31" s="1"/>
  <c r="L1176" i="31"/>
  <c r="N1176" i="31" s="1"/>
  <c r="L1145" i="31"/>
  <c r="N1145" i="31" s="1"/>
  <c r="L1174" i="31"/>
  <c r="N1174" i="31" s="1"/>
  <c r="L1162" i="31"/>
  <c r="N1162" i="31" s="1"/>
  <c r="L1197" i="31"/>
  <c r="N1197" i="31" s="1"/>
  <c r="L1107" i="31"/>
  <c r="N1107" i="31" s="1"/>
  <c r="L1112" i="31"/>
  <c r="N1112" i="31" s="1"/>
  <c r="L1261" i="31"/>
  <c r="N1261" i="31" s="1"/>
  <c r="L1248" i="31"/>
  <c r="N1248" i="31" s="1"/>
  <c r="L1236" i="31"/>
  <c r="N1236" i="31" s="1"/>
  <c r="L1224" i="31"/>
  <c r="N1224" i="31" s="1"/>
  <c r="L1212" i="31"/>
  <c r="N1212" i="31" s="1"/>
  <c r="L1259" i="31"/>
  <c r="N1259" i="31" s="1"/>
  <c r="L1217" i="31"/>
  <c r="N1217" i="31" s="1"/>
  <c r="L1205" i="31"/>
  <c r="N1205" i="31" s="1"/>
  <c r="L1246" i="31"/>
  <c r="N1246" i="31" s="1"/>
  <c r="L1222" i="31"/>
  <c r="N1222" i="31" s="1"/>
  <c r="L1210" i="31"/>
  <c r="N1210" i="31" s="1"/>
  <c r="L1257" i="31"/>
  <c r="N1257" i="31" s="1"/>
  <c r="L1227" i="31"/>
  <c r="N1227" i="31" s="1"/>
  <c r="L1215" i="31"/>
  <c r="N1215" i="31" s="1"/>
  <c r="L1203" i="31"/>
  <c r="N1203" i="31" s="1"/>
  <c r="L1232" i="31"/>
  <c r="N1232" i="31" s="1"/>
  <c r="L1201" i="31"/>
  <c r="N1201" i="31" s="1"/>
  <c r="L1188" i="31"/>
  <c r="N1188" i="31" s="1"/>
  <c r="L1164" i="31"/>
  <c r="N1164" i="31" s="1"/>
  <c r="L1152" i="31"/>
  <c r="N1152" i="31" s="1"/>
  <c r="L1199" i="31"/>
  <c r="N1199" i="31" s="1"/>
  <c r="L1169" i="31"/>
  <c r="N1169" i="31" s="1"/>
  <c r="L1157" i="31"/>
  <c r="N1157" i="31" s="1"/>
  <c r="L1186" i="31"/>
  <c r="N1186" i="31" s="1"/>
  <c r="L1150" i="31"/>
  <c r="N1150" i="31" s="1"/>
  <c r="L1179" i="31"/>
  <c r="N1179" i="31" s="1"/>
  <c r="L1167" i="31"/>
  <c r="N1167" i="31" s="1"/>
  <c r="L1155" i="31"/>
  <c r="N1155" i="31" s="1"/>
  <c r="L1143" i="31"/>
  <c r="N1143" i="31" s="1"/>
  <c r="L1141" i="31"/>
  <c r="N1141" i="31" s="1"/>
  <c r="L1128" i="31"/>
  <c r="N1128" i="31" s="1"/>
  <c r="L1085" i="31"/>
  <c r="N1085" i="31" s="1"/>
  <c r="L1102" i="31"/>
  <c r="N1102" i="31" s="1"/>
  <c r="L1119" i="31"/>
  <c r="N1119" i="31" s="1"/>
  <c r="L1083" i="31"/>
  <c r="N1083" i="31" s="1"/>
  <c r="L1124" i="31"/>
  <c r="N1124" i="31" s="1"/>
  <c r="G1141" i="31"/>
  <c r="H1141" i="31" s="1"/>
  <c r="G1261" i="31"/>
  <c r="H1261" i="31" s="1"/>
  <c r="G1201" i="31"/>
  <c r="H1201" i="31" s="1"/>
  <c r="G1117" i="31"/>
  <c r="H1117" i="31" s="1"/>
  <c r="G1099" i="31"/>
  <c r="H1099" i="31" s="1"/>
  <c r="G1237" i="31"/>
  <c r="H1237" i="31" s="1"/>
  <c r="G1105" i="31"/>
  <c r="H1105" i="31" s="1"/>
  <c r="G1159" i="31"/>
  <c r="I1159" i="31" s="1"/>
  <c r="G1087" i="31"/>
  <c r="H1087" i="31" s="1"/>
  <c r="G1177" i="31"/>
  <c r="H1177" i="31" s="1"/>
  <c r="G1219" i="31"/>
  <c r="H1219" i="31" s="1"/>
  <c r="G1111" i="31"/>
  <c r="H1111" i="31" s="1"/>
  <c r="G1093" i="31"/>
  <c r="H1093" i="31" s="1"/>
  <c r="G1165" i="31"/>
  <c r="H1165" i="31" s="1"/>
  <c r="G1147" i="31"/>
  <c r="I1147" i="31" s="1"/>
  <c r="G1225" i="31"/>
  <c r="H1225" i="31" s="1"/>
  <c r="G1207" i="31"/>
  <c r="H1207" i="31" s="1"/>
  <c r="G1153" i="31"/>
  <c r="H1153" i="31" s="1"/>
  <c r="G1171" i="31"/>
  <c r="I1171" i="31" s="1"/>
  <c r="G1231" i="31"/>
  <c r="H1231" i="31" s="1"/>
  <c r="G1213" i="31"/>
  <c r="H1213" i="31" s="1"/>
  <c r="G1129" i="31"/>
  <c r="H1129" i="31" s="1"/>
  <c r="G1123" i="31"/>
  <c r="H1123" i="31" s="1"/>
  <c r="G1189" i="31"/>
  <c r="H1189" i="31" s="1"/>
  <c r="G1183" i="31"/>
  <c r="I1183" i="31" s="1"/>
  <c r="G1249" i="31"/>
  <c r="H1249" i="31" s="1"/>
  <c r="G1243" i="31"/>
  <c r="I1243" i="31" s="1"/>
  <c r="G1140" i="31"/>
  <c r="H1140" i="31" s="1"/>
  <c r="G1098" i="31"/>
  <c r="H1098" i="31" s="1"/>
  <c r="G1260" i="31"/>
  <c r="H1260" i="31" s="1"/>
  <c r="G1200" i="31"/>
  <c r="H1200" i="31" s="1"/>
  <c r="G1104" i="31"/>
  <c r="H1104" i="31" s="1"/>
  <c r="G1116" i="31"/>
  <c r="H1116" i="31" s="1"/>
  <c r="G1158" i="31"/>
  <c r="H1158" i="31" s="1"/>
  <c r="G1236" i="31"/>
  <c r="H1236" i="31" s="1"/>
  <c r="G1218" i="31"/>
  <c r="H1218" i="31" s="1"/>
  <c r="G1164" i="31"/>
  <c r="H1164" i="31" s="1"/>
  <c r="G1224" i="31"/>
  <c r="H1224" i="31" s="1"/>
  <c r="G1110" i="31"/>
  <c r="H1110" i="31" s="1"/>
  <c r="G1176" i="31"/>
  <c r="H1176" i="31" s="1"/>
  <c r="G1086" i="31"/>
  <c r="I1086" i="31" s="1"/>
  <c r="G1092" i="31"/>
  <c r="H1092" i="31" s="1"/>
  <c r="G1230" i="31"/>
  <c r="H1230" i="31" s="1"/>
  <c r="G1170" i="31"/>
  <c r="H1170" i="31" s="1"/>
  <c r="G1146" i="31"/>
  <c r="I1146" i="31" s="1"/>
  <c r="G1206" i="31"/>
  <c r="H1206" i="31" s="1"/>
  <c r="G1152" i="31"/>
  <c r="H1152" i="31" s="1"/>
  <c r="G1212" i="31"/>
  <c r="I1212" i="31" s="1"/>
  <c r="G1128" i="31"/>
  <c r="H1128" i="31" s="1"/>
  <c r="G1248" i="31"/>
  <c r="H1248" i="31" s="1"/>
  <c r="G1188" i="31"/>
  <c r="H1188" i="31" s="1"/>
  <c r="G1122" i="31"/>
  <c r="H1122" i="31" s="1"/>
  <c r="G1182" i="31"/>
  <c r="H1182" i="31" s="1"/>
  <c r="G1242" i="31"/>
  <c r="H1242" i="31" s="1"/>
  <c r="G1139" i="31"/>
  <c r="H1139" i="31" s="1"/>
  <c r="G1259" i="31"/>
  <c r="I1259" i="31" s="1"/>
  <c r="G1199" i="31"/>
  <c r="H1199" i="31" s="1"/>
  <c r="G1097" i="31"/>
  <c r="H1097" i="31" s="1"/>
  <c r="G1115" i="31"/>
  <c r="I1115" i="31" s="1"/>
  <c r="G1103" i="31"/>
  <c r="I1103" i="31" s="1"/>
  <c r="G1157" i="31"/>
  <c r="I1157" i="31" s="1"/>
  <c r="G1217" i="31"/>
  <c r="H1217" i="31" s="1"/>
  <c r="G1085" i="31"/>
  <c r="H1085" i="31" s="1"/>
  <c r="G1235" i="31"/>
  <c r="H1235" i="31" s="1"/>
  <c r="G1091" i="31"/>
  <c r="H1091" i="31" s="1"/>
  <c r="G1109" i="31"/>
  <c r="H1109" i="31" s="1"/>
  <c r="G1163" i="31"/>
  <c r="H1163" i="31" s="1"/>
  <c r="G1175" i="31"/>
  <c r="H1175" i="31" s="1"/>
  <c r="G1223" i="31"/>
  <c r="H1223" i="31" s="1"/>
  <c r="G1145" i="31"/>
  <c r="H1145" i="31" s="1"/>
  <c r="G1151" i="31"/>
  <c r="H1151" i="31" s="1"/>
  <c r="G1205" i="31"/>
  <c r="H1205" i="31" s="1"/>
  <c r="G1169" i="31"/>
  <c r="H1169" i="31" s="1"/>
  <c r="G1229" i="31"/>
  <c r="H1229" i="31" s="1"/>
  <c r="G1211" i="31"/>
  <c r="H1211" i="31" s="1"/>
  <c r="G1127" i="31"/>
  <c r="H1127" i="31" s="1"/>
  <c r="G1187" i="31"/>
  <c r="H1187" i="31" s="1"/>
  <c r="G1121" i="31"/>
  <c r="H1121" i="31" s="1"/>
  <c r="G1247" i="31"/>
  <c r="H1247" i="31" s="1"/>
  <c r="G1181" i="31"/>
  <c r="H1181" i="31" s="1"/>
  <c r="G1241" i="31"/>
  <c r="H1241" i="31" s="1"/>
  <c r="G1138" i="31"/>
  <c r="H1138" i="31" s="1"/>
  <c r="G1258" i="31"/>
  <c r="I1258" i="31" s="1"/>
  <c r="G1198" i="31"/>
  <c r="I1198" i="31" s="1"/>
  <c r="G1114" i="31"/>
  <c r="H1114" i="31" s="1"/>
  <c r="G1096" i="31"/>
  <c r="I1096" i="31" s="1"/>
  <c r="G1234" i="31"/>
  <c r="I1234" i="31" s="1"/>
  <c r="G1084" i="31"/>
  <c r="H1084" i="31" s="1"/>
  <c r="G1102" i="31"/>
  <c r="H1102" i="31" s="1"/>
  <c r="G1174" i="31"/>
  <c r="I1174" i="31" s="1"/>
  <c r="G1156" i="31"/>
  <c r="I1156" i="31" s="1"/>
  <c r="G1216" i="31"/>
  <c r="H1216" i="31" s="1"/>
  <c r="G1108" i="31"/>
  <c r="H1108" i="31" s="1"/>
  <c r="G1090" i="31"/>
  <c r="H1090" i="31" s="1"/>
  <c r="G1144" i="31"/>
  <c r="H1144" i="31" s="1"/>
  <c r="G1150" i="31"/>
  <c r="I1150" i="31" s="1"/>
  <c r="G1162" i="31"/>
  <c r="H1162" i="31" s="1"/>
  <c r="G1204" i="31"/>
  <c r="H1204" i="31" s="1"/>
  <c r="G1222" i="31"/>
  <c r="H1222" i="31" s="1"/>
  <c r="G1168" i="31"/>
  <c r="H1168" i="31" s="1"/>
  <c r="G1228" i="31"/>
  <c r="H1228" i="31" s="1"/>
  <c r="G1210" i="31"/>
  <c r="H1210" i="31" s="1"/>
  <c r="G1126" i="31"/>
  <c r="H1126" i="31" s="1"/>
  <c r="G1186" i="31"/>
  <c r="H1186" i="31" s="1"/>
  <c r="G1120" i="31"/>
  <c r="H1120" i="31" s="1"/>
  <c r="G1246" i="31"/>
  <c r="H1246" i="31" s="1"/>
  <c r="G1180" i="31"/>
  <c r="H1180" i="31" s="1"/>
  <c r="G1240" i="31"/>
  <c r="H1240" i="31" s="1"/>
  <c r="G1137" i="31"/>
  <c r="H1137" i="31" s="1"/>
  <c r="G1197" i="31"/>
  <c r="I1197" i="31" s="1"/>
  <c r="G1113" i="31"/>
  <c r="H1113" i="31" s="1"/>
  <c r="G1257" i="31"/>
  <c r="H1257" i="31" s="1"/>
  <c r="G1233" i="31"/>
  <c r="H1233" i="31" s="1"/>
  <c r="G1083" i="31"/>
  <c r="I1083" i="31" s="1"/>
  <c r="G1095" i="31"/>
  <c r="H1095" i="31" s="1"/>
  <c r="G1173" i="31"/>
  <c r="H1173" i="31" s="1"/>
  <c r="G1107" i="31"/>
  <c r="H1107" i="31" s="1"/>
  <c r="G1089" i="31"/>
  <c r="H1089" i="31" s="1"/>
  <c r="G1143" i="31"/>
  <c r="H1143" i="31" s="1"/>
  <c r="G1155" i="31"/>
  <c r="H1155" i="31" s="1"/>
  <c r="G1215" i="31"/>
  <c r="H1215" i="31" s="1"/>
  <c r="G1203" i="31"/>
  <c r="I1203" i="31" s="1"/>
  <c r="G1149" i="31"/>
  <c r="H1149" i="31" s="1"/>
  <c r="G1167" i="31"/>
  <c r="I1167" i="31" s="1"/>
  <c r="G1101" i="31"/>
  <c r="H1101" i="31" s="1"/>
  <c r="G1227" i="31"/>
  <c r="H1227" i="31" s="1"/>
  <c r="G1209" i="31"/>
  <c r="H1209" i="31" s="1"/>
  <c r="G1119" i="31"/>
  <c r="I1119" i="31" s="1"/>
  <c r="G1221" i="31"/>
  <c r="H1221" i="31" s="1"/>
  <c r="G1125" i="31"/>
  <c r="H1125" i="31" s="1"/>
  <c r="G1161" i="31"/>
  <c r="H1161" i="31" s="1"/>
  <c r="G1179" i="31"/>
  <c r="I1179" i="31" s="1"/>
  <c r="G1185" i="31"/>
  <c r="H1185" i="31" s="1"/>
  <c r="G1239" i="31"/>
  <c r="H1239" i="31" s="1"/>
  <c r="G1245" i="31"/>
  <c r="I1245" i="31" s="1"/>
  <c r="G1136" i="31"/>
  <c r="H1136" i="31" s="1"/>
  <c r="G1112" i="31"/>
  <c r="H1112" i="31" s="1"/>
  <c r="G1196" i="31"/>
  <c r="H1196" i="31" s="1"/>
  <c r="G1256" i="31"/>
  <c r="H1256" i="31" s="1"/>
  <c r="G1232" i="31"/>
  <c r="I1232" i="31" s="1"/>
  <c r="G1172" i="31"/>
  <c r="H1172" i="31" s="1"/>
  <c r="G1082" i="31"/>
  <c r="I1082" i="31" s="1"/>
  <c r="G1094" i="31"/>
  <c r="H1094" i="31" s="1"/>
  <c r="G1106" i="31"/>
  <c r="I1106" i="31" s="1"/>
  <c r="G1154" i="31"/>
  <c r="I1154" i="31" s="1"/>
  <c r="G1142" i="31"/>
  <c r="I1142" i="31" s="1"/>
  <c r="G1166" i="31"/>
  <c r="I1166" i="31" s="1"/>
  <c r="G1088" i="31"/>
  <c r="I1088" i="31" s="1"/>
  <c r="G1202" i="31"/>
  <c r="H1202" i="31" s="1"/>
  <c r="G1214" i="31"/>
  <c r="I1214" i="31" s="1"/>
  <c r="G1118" i="31"/>
  <c r="I1118" i="31" s="1"/>
  <c r="G1226" i="31"/>
  <c r="I1226" i="31" s="1"/>
  <c r="G1148" i="31"/>
  <c r="H1148" i="31" s="1"/>
  <c r="G1208" i="31"/>
  <c r="H1208" i="31" s="1"/>
  <c r="G1178" i="31"/>
  <c r="I1178" i="31" s="1"/>
  <c r="G1238" i="31"/>
  <c r="H1238" i="31" s="1"/>
  <c r="G1100" i="31"/>
  <c r="H1100" i="31" s="1"/>
  <c r="G1124" i="31"/>
  <c r="I1124" i="31" s="1"/>
  <c r="G1184" i="31"/>
  <c r="H1184" i="31" s="1"/>
  <c r="G1160" i="31"/>
  <c r="H1160" i="31" s="1"/>
  <c r="G1220" i="31"/>
  <c r="I1220" i="31" s="1"/>
  <c r="G1244" i="31"/>
  <c r="I1244" i="31" s="1"/>
  <c r="AA143" i="28" l="1"/>
  <c r="AA153" i="28"/>
  <c r="W153" i="28"/>
  <c r="AC139" i="28"/>
  <c r="V139" i="28"/>
  <c r="U139" i="28"/>
  <c r="Z139" i="28"/>
  <c r="T139" i="28"/>
  <c r="Y139" i="28"/>
  <c r="X139" i="28"/>
  <c r="V138" i="28"/>
  <c r="AB138" i="28"/>
  <c r="V144" i="28"/>
  <c r="AB144" i="28"/>
  <c r="N1252" i="31"/>
  <c r="AC138" i="28"/>
  <c r="AC144" i="28"/>
  <c r="Y145" i="28"/>
  <c r="U149" i="28"/>
  <c r="AA149" i="28"/>
  <c r="Y151" i="28"/>
  <c r="Y154" i="28"/>
  <c r="X138" i="28"/>
  <c r="X144" i="28"/>
  <c r="T145" i="28"/>
  <c r="Z145" i="28"/>
  <c r="V149" i="28"/>
  <c r="AB149" i="28"/>
  <c r="T151" i="28"/>
  <c r="Z151" i="28"/>
  <c r="T154" i="28"/>
  <c r="Z154" i="28"/>
  <c r="Y138" i="28"/>
  <c r="AA139" i="28"/>
  <c r="Y144" i="28"/>
  <c r="U145" i="28"/>
  <c r="AA145" i="28"/>
  <c r="AC149" i="28"/>
  <c r="U151" i="28"/>
  <c r="AA151" i="28"/>
  <c r="U154" i="28"/>
  <c r="AA154" i="28"/>
  <c r="M1254" i="31"/>
  <c r="N1132" i="31"/>
  <c r="M150" i="28"/>
  <c r="AA150" i="28" s="1"/>
  <c r="T138" i="28"/>
  <c r="Z138" i="28"/>
  <c r="T144" i="28"/>
  <c r="Z144" i="28"/>
  <c r="V145" i="28"/>
  <c r="X149" i="28"/>
  <c r="V151" i="28"/>
  <c r="V154" i="28"/>
  <c r="M140" i="28"/>
  <c r="AA140" i="28" s="1"/>
  <c r="M146" i="28"/>
  <c r="AA138" i="28"/>
  <c r="AA144" i="28"/>
  <c r="N91" i="43"/>
  <c r="M152" i="28"/>
  <c r="M153" i="28"/>
  <c r="M137" i="28"/>
  <c r="AA137" i="28" s="1"/>
  <c r="M143" i="28"/>
  <c r="M141" i="28"/>
  <c r="M147" i="28"/>
  <c r="M142" i="28"/>
  <c r="AB142" i="28" s="1"/>
  <c r="M148" i="28"/>
  <c r="AB148" i="28" s="1"/>
  <c r="N1250" i="31"/>
  <c r="N1130" i="31"/>
  <c r="M1134" i="31"/>
  <c r="M1131" i="31"/>
  <c r="M1133" i="31"/>
  <c r="M1135" i="31"/>
  <c r="M1251" i="31"/>
  <c r="M1253" i="31"/>
  <c r="M1255" i="31"/>
  <c r="M1190" i="31"/>
  <c r="M1192" i="31"/>
  <c r="M1194" i="31"/>
  <c r="M1191" i="31"/>
  <c r="M1193" i="31"/>
  <c r="M1195" i="31"/>
  <c r="L1116" i="31"/>
  <c r="N1116" i="31" s="1"/>
  <c r="L1114" i="31"/>
  <c r="N1114" i="31" s="1"/>
  <c r="H1124" i="31"/>
  <c r="I1107" i="31"/>
  <c r="I1161" i="31"/>
  <c r="I1227" i="31"/>
  <c r="I1186" i="31"/>
  <c r="I1108" i="31"/>
  <c r="I1176" i="31"/>
  <c r="I1153" i="31"/>
  <c r="I1253" i="31"/>
  <c r="L1111" i="31"/>
  <c r="N1111" i="31" s="1"/>
  <c r="L1088" i="31"/>
  <c r="N1088" i="31" s="1"/>
  <c r="L1126" i="31"/>
  <c r="N1126" i="31" s="1"/>
  <c r="L1109" i="31"/>
  <c r="N1109" i="31" s="1"/>
  <c r="L1172" i="31"/>
  <c r="N1172" i="31" s="1"/>
  <c r="I1254" i="31"/>
  <c r="L1092" i="31"/>
  <c r="N1092" i="31" s="1"/>
  <c r="L1090" i="31"/>
  <c r="N1090" i="31" s="1"/>
  <c r="L1121" i="31"/>
  <c r="N1121" i="31" s="1"/>
  <c r="L1104" i="31"/>
  <c r="N1104" i="31" s="1"/>
  <c r="G1135" i="31"/>
  <c r="I1135" i="31" s="1"/>
  <c r="I1202" i="31"/>
  <c r="I1239" i="31"/>
  <c r="I1213" i="31"/>
  <c r="L1118" i="31"/>
  <c r="M1118" i="31" s="1"/>
  <c r="L1123" i="31"/>
  <c r="N1123" i="31" s="1"/>
  <c r="L1160" i="31"/>
  <c r="N1160" i="31" s="1"/>
  <c r="L1147" i="31"/>
  <c r="N1147" i="31" s="1"/>
  <c r="L1183" i="31"/>
  <c r="N1183" i="31" s="1"/>
  <c r="L1220" i="31"/>
  <c r="N1220" i="31" s="1"/>
  <c r="L1207" i="31"/>
  <c r="N1207" i="31" s="1"/>
  <c r="L1243" i="31"/>
  <c r="N1243" i="31" s="1"/>
  <c r="G1252" i="31"/>
  <c r="I1252" i="31" s="1"/>
  <c r="G1134" i="31"/>
  <c r="I1134" i="31" s="1"/>
  <c r="H1132" i="31"/>
  <c r="L1219" i="31"/>
  <c r="N1219" i="31" s="1"/>
  <c r="G1130" i="31"/>
  <c r="I1130" i="31" s="1"/>
  <c r="H1166" i="31"/>
  <c r="H1159" i="31"/>
  <c r="L1100" i="31"/>
  <c r="N1100" i="31" s="1"/>
  <c r="L1139" i="31"/>
  <c r="N1139" i="31" s="1"/>
  <c r="L1099" i="31"/>
  <c r="N1099" i="31" s="1"/>
  <c r="L1142" i="31"/>
  <c r="M1142" i="31" s="1"/>
  <c r="L1178" i="31"/>
  <c r="M1178" i="31" s="1"/>
  <c r="L1165" i="31"/>
  <c r="M1165" i="31" s="1"/>
  <c r="L1202" i="31"/>
  <c r="M1202" i="31" s="1"/>
  <c r="L1238" i="31"/>
  <c r="M1238" i="31" s="1"/>
  <c r="L1225" i="31"/>
  <c r="M1225" i="31" s="1"/>
  <c r="G1255" i="31"/>
  <c r="H1255" i="31" s="1"/>
  <c r="G1131" i="31"/>
  <c r="I1131" i="31" s="1"/>
  <c r="I1133" i="31"/>
  <c r="G1195" i="31"/>
  <c r="I1195" i="31" s="1"/>
  <c r="L1137" i="31"/>
  <c r="N1137" i="31" s="1"/>
  <c r="L1097" i="31"/>
  <c r="N1097" i="31" s="1"/>
  <c r="L1148" i="31"/>
  <c r="N1148" i="31" s="1"/>
  <c r="L1184" i="31"/>
  <c r="N1184" i="31" s="1"/>
  <c r="L1171" i="31"/>
  <c r="N1171" i="31" s="1"/>
  <c r="L1208" i="31"/>
  <c r="N1208" i="31" s="1"/>
  <c r="L1244" i="31"/>
  <c r="N1244" i="31" s="1"/>
  <c r="L1231" i="31"/>
  <c r="N1231" i="31" s="1"/>
  <c r="G1250" i="31"/>
  <c r="H1250" i="31" s="1"/>
  <c r="G1190" i="31"/>
  <c r="I1190" i="31" s="1"/>
  <c r="H1254" i="31"/>
  <c r="L1159" i="31"/>
  <c r="N1159" i="31" s="1"/>
  <c r="I1160" i="31"/>
  <c r="H1142" i="31"/>
  <c r="L1095" i="31"/>
  <c r="N1095" i="31" s="1"/>
  <c r="G1251" i="31"/>
  <c r="H1251" i="31" s="1"/>
  <c r="H1192" i="31"/>
  <c r="H1194" i="31"/>
  <c r="H1191" i="31"/>
  <c r="H1193" i="31"/>
  <c r="I1205" i="31"/>
  <c r="I1100" i="31"/>
  <c r="I1196" i="31"/>
  <c r="I1162" i="31"/>
  <c r="H1234" i="31"/>
  <c r="I1127" i="31"/>
  <c r="H1214" i="31"/>
  <c r="I1113" i="31"/>
  <c r="H1086" i="31"/>
  <c r="I1164" i="31"/>
  <c r="I1104" i="31"/>
  <c r="H1243" i="31"/>
  <c r="I1111" i="31"/>
  <c r="H1178" i="31"/>
  <c r="H1154" i="31"/>
  <c r="H1232" i="31"/>
  <c r="I1136" i="31"/>
  <c r="H1179" i="31"/>
  <c r="I1149" i="31"/>
  <c r="I1233" i="31"/>
  <c r="H1197" i="31"/>
  <c r="H1174" i="31"/>
  <c r="H1115" i="31"/>
  <c r="H1147" i="31"/>
  <c r="L1082" i="31"/>
  <c r="M1082" i="31" s="1"/>
  <c r="L1101" i="31"/>
  <c r="M1101" i="31" s="1"/>
  <c r="L1084" i="31"/>
  <c r="M1084" i="31" s="1"/>
  <c r="L1120" i="31"/>
  <c r="M1120" i="31" s="1"/>
  <c r="L1103" i="31"/>
  <c r="M1103" i="31" s="1"/>
  <c r="L1086" i="31"/>
  <c r="M1086" i="31" s="1"/>
  <c r="L1122" i="31"/>
  <c r="M1122" i="31" s="1"/>
  <c r="L1105" i="31"/>
  <c r="M1105" i="31" s="1"/>
  <c r="L1161" i="31"/>
  <c r="M1161" i="31" s="1"/>
  <c r="L1144" i="31"/>
  <c r="M1144" i="31" s="1"/>
  <c r="L1180" i="31"/>
  <c r="M1180" i="31" s="1"/>
  <c r="L1163" i="31"/>
  <c r="M1163" i="31" s="1"/>
  <c r="L1146" i="31"/>
  <c r="M1146" i="31" s="1"/>
  <c r="L1182" i="31"/>
  <c r="M1182" i="31" s="1"/>
  <c r="L1221" i="31"/>
  <c r="M1221" i="31" s="1"/>
  <c r="L1204" i="31"/>
  <c r="M1204" i="31" s="1"/>
  <c r="L1240" i="31"/>
  <c r="M1240" i="31" s="1"/>
  <c r="L1223" i="31"/>
  <c r="M1223" i="31" s="1"/>
  <c r="L1206" i="31"/>
  <c r="M1206" i="31" s="1"/>
  <c r="L1242" i="31"/>
  <c r="M1242" i="31" s="1"/>
  <c r="L1106" i="31"/>
  <c r="N1106" i="31" s="1"/>
  <c r="L1089" i="31"/>
  <c r="M1089" i="31" s="1"/>
  <c r="L1125" i="31"/>
  <c r="M1125" i="31" s="1"/>
  <c r="L1108" i="31"/>
  <c r="N1108" i="31" s="1"/>
  <c r="L1091" i="31"/>
  <c r="N1091" i="31" s="1"/>
  <c r="L1127" i="31"/>
  <c r="N1127" i="31" s="1"/>
  <c r="L1110" i="31"/>
  <c r="M1110" i="31" s="1"/>
  <c r="L1093" i="31"/>
  <c r="M1093" i="31" s="1"/>
  <c r="L1129" i="31"/>
  <c r="N1129" i="31" s="1"/>
  <c r="L1166" i="31"/>
  <c r="N1166" i="31" s="1"/>
  <c r="L1149" i="31"/>
  <c r="N1149" i="31" s="1"/>
  <c r="L1185" i="31"/>
  <c r="M1185" i="31" s="1"/>
  <c r="L1168" i="31"/>
  <c r="M1168" i="31" s="1"/>
  <c r="L1151" i="31"/>
  <c r="N1151" i="31" s="1"/>
  <c r="L1187" i="31"/>
  <c r="N1187" i="31" s="1"/>
  <c r="L1170" i="31"/>
  <c r="N1170" i="31" s="1"/>
  <c r="L1153" i="31"/>
  <c r="N1153" i="31" s="1"/>
  <c r="L1189" i="31"/>
  <c r="N1189" i="31" s="1"/>
  <c r="L1226" i="31"/>
  <c r="N1226" i="31" s="1"/>
  <c r="L1209" i="31"/>
  <c r="M1209" i="31" s="1"/>
  <c r="L1245" i="31"/>
  <c r="N1245" i="31" s="1"/>
  <c r="L1228" i="31"/>
  <c r="N1228" i="31" s="1"/>
  <c r="L1211" i="31"/>
  <c r="M1211" i="31" s="1"/>
  <c r="L1247" i="31"/>
  <c r="N1247" i="31" s="1"/>
  <c r="L1230" i="31"/>
  <c r="N1230" i="31" s="1"/>
  <c r="L1213" i="31"/>
  <c r="M1213" i="31" s="1"/>
  <c r="L1249" i="31"/>
  <c r="N1249" i="31" s="1"/>
  <c r="M1108" i="31"/>
  <c r="M1091" i="31"/>
  <c r="M1127" i="31"/>
  <c r="L1094" i="31"/>
  <c r="N1094" i="31" s="1"/>
  <c r="L1136" i="31"/>
  <c r="N1136" i="31" s="1"/>
  <c r="L1113" i="31"/>
  <c r="N1113" i="31" s="1"/>
  <c r="L1096" i="31"/>
  <c r="M1096" i="31" s="1"/>
  <c r="L1138" i="31"/>
  <c r="M1138" i="31" s="1"/>
  <c r="L1115" i="31"/>
  <c r="M1115" i="31" s="1"/>
  <c r="L1098" i="31"/>
  <c r="M1098" i="31" s="1"/>
  <c r="L1140" i="31"/>
  <c r="M1140" i="31" s="1"/>
  <c r="L1117" i="31"/>
  <c r="M1117" i="31" s="1"/>
  <c r="L1154" i="31"/>
  <c r="M1154" i="31" s="1"/>
  <c r="L1196" i="31"/>
  <c r="N1196" i="31" s="1"/>
  <c r="L1173" i="31"/>
  <c r="N1173" i="31" s="1"/>
  <c r="L1156" i="31"/>
  <c r="M1156" i="31" s="1"/>
  <c r="L1198" i="31"/>
  <c r="M1198" i="31" s="1"/>
  <c r="L1175" i="31"/>
  <c r="M1175" i="31" s="1"/>
  <c r="L1158" i="31"/>
  <c r="N1158" i="31" s="1"/>
  <c r="L1200" i="31"/>
  <c r="M1200" i="31" s="1"/>
  <c r="L1177" i="31"/>
  <c r="N1177" i="31" s="1"/>
  <c r="L1214" i="31"/>
  <c r="N1214" i="31" s="1"/>
  <c r="L1256" i="31"/>
  <c r="N1256" i="31" s="1"/>
  <c r="L1233" i="31"/>
  <c r="N1233" i="31" s="1"/>
  <c r="L1216" i="31"/>
  <c r="M1216" i="31" s="1"/>
  <c r="L1258" i="31"/>
  <c r="M1258" i="31" s="1"/>
  <c r="L1235" i="31"/>
  <c r="M1235" i="31" s="1"/>
  <c r="L1218" i="31"/>
  <c r="M1218" i="31" s="1"/>
  <c r="L1260" i="31"/>
  <c r="M1260" i="31" s="1"/>
  <c r="L1237" i="31"/>
  <c r="N1237" i="31" s="1"/>
  <c r="H1118" i="31"/>
  <c r="H1171" i="31"/>
  <c r="M1112" i="31"/>
  <c r="M1124" i="31"/>
  <c r="M1083" i="31"/>
  <c r="M1107" i="31"/>
  <c r="M1119" i="31"/>
  <c r="M1102" i="31"/>
  <c r="M1085" i="31"/>
  <c r="M1128" i="31"/>
  <c r="M1087" i="31"/>
  <c r="M1141" i="31"/>
  <c r="M1184" i="31"/>
  <c r="M1143" i="31"/>
  <c r="M1155" i="31"/>
  <c r="M1167" i="31"/>
  <c r="M1179" i="31"/>
  <c r="M1197" i="31"/>
  <c r="M1150" i="31"/>
  <c r="M1162" i="31"/>
  <c r="M1174" i="31"/>
  <c r="M1186" i="31"/>
  <c r="M1145" i="31"/>
  <c r="M1157" i="31"/>
  <c r="M1169" i="31"/>
  <c r="M1181" i="31"/>
  <c r="M1199" i="31"/>
  <c r="M1152" i="31"/>
  <c r="M1164" i="31"/>
  <c r="M1176" i="31"/>
  <c r="M1188" i="31"/>
  <c r="M1201" i="31"/>
  <c r="M1232" i="31"/>
  <c r="M1244" i="31"/>
  <c r="M1203" i="31"/>
  <c r="M1215" i="31"/>
  <c r="M1227" i="31"/>
  <c r="M1239" i="31"/>
  <c r="M1257" i="31"/>
  <c r="M1210" i="31"/>
  <c r="M1222" i="31"/>
  <c r="M1234" i="31"/>
  <c r="M1246" i="31"/>
  <c r="M1205" i="31"/>
  <c r="M1217" i="31"/>
  <c r="M1229" i="31"/>
  <c r="M1241" i="31"/>
  <c r="M1259" i="31"/>
  <c r="M1212" i="31"/>
  <c r="M1224" i="31"/>
  <c r="M1236" i="31"/>
  <c r="M1248" i="31"/>
  <c r="M1243" i="31"/>
  <c r="M1261" i="31"/>
  <c r="H1088" i="31"/>
  <c r="I1094" i="31"/>
  <c r="H1119" i="31"/>
  <c r="I1101" i="31"/>
  <c r="H1203" i="31"/>
  <c r="H1083" i="31"/>
  <c r="I1210" i="31"/>
  <c r="I1222" i="31"/>
  <c r="I1144" i="31"/>
  <c r="H1156" i="31"/>
  <c r="I1223" i="31"/>
  <c r="H1103" i="31"/>
  <c r="H1259" i="31"/>
  <c r="I1140" i="31"/>
  <c r="I1231" i="31"/>
  <c r="I1168" i="31"/>
  <c r="H1244" i="31"/>
  <c r="H1106" i="31"/>
  <c r="I1221" i="31"/>
  <c r="I1143" i="31"/>
  <c r="I1109" i="31"/>
  <c r="H1157" i="31"/>
  <c r="I1182" i="31"/>
  <c r="I1230" i="31"/>
  <c r="I1237" i="31"/>
  <c r="H1198" i="31"/>
  <c r="H1183" i="31"/>
  <c r="H1220" i="31"/>
  <c r="H1082" i="31"/>
  <c r="I1256" i="31"/>
  <c r="I1185" i="31"/>
  <c r="I1137" i="31"/>
  <c r="I1204" i="31"/>
  <c r="H1150" i="31"/>
  <c r="I1097" i="31"/>
  <c r="I1139" i="31"/>
  <c r="H1212" i="31"/>
  <c r="H1146" i="31"/>
  <c r="I1117" i="31"/>
  <c r="I1180" i="31"/>
  <c r="I1102" i="31"/>
  <c r="H1258" i="31"/>
  <c r="I1128" i="31"/>
  <c r="I1206" i="31"/>
  <c r="I1112" i="31"/>
  <c r="I1089" i="31"/>
  <c r="I1095" i="31"/>
  <c r="I1151" i="31"/>
  <c r="I1235" i="31"/>
  <c r="I1165" i="31"/>
  <c r="I1177" i="31"/>
  <c r="I1105" i="31"/>
  <c r="I1099" i="31"/>
  <c r="I1141" i="31"/>
  <c r="I1184" i="31"/>
  <c r="I1208" i="31"/>
  <c r="I1209" i="31"/>
  <c r="I1090" i="31"/>
  <c r="I1084" i="31"/>
  <c r="I1138" i="31"/>
  <c r="I1187" i="31"/>
  <c r="I1169" i="31"/>
  <c r="I1163" i="31"/>
  <c r="I1110" i="31"/>
  <c r="I1129" i="31"/>
  <c r="I1261" i="31"/>
  <c r="I1201" i="31"/>
  <c r="I1087" i="31"/>
  <c r="I1219" i="31"/>
  <c r="I1093" i="31"/>
  <c r="I1225" i="31"/>
  <c r="I1207" i="31"/>
  <c r="I1123" i="31"/>
  <c r="I1189" i="31"/>
  <c r="I1249" i="31"/>
  <c r="I1098" i="31"/>
  <c r="I1260" i="31"/>
  <c r="I1200" i="31"/>
  <c r="I1116" i="31"/>
  <c r="I1158" i="31"/>
  <c r="I1236" i="31"/>
  <c r="I1218" i="31"/>
  <c r="I1224" i="31"/>
  <c r="I1092" i="31"/>
  <c r="I1170" i="31"/>
  <c r="I1152" i="31"/>
  <c r="I1248" i="31"/>
  <c r="I1188" i="31"/>
  <c r="I1122" i="31"/>
  <c r="I1242" i="31"/>
  <c r="I1199" i="31"/>
  <c r="I1217" i="31"/>
  <c r="I1085" i="31"/>
  <c r="I1091" i="31"/>
  <c r="I1175" i="31"/>
  <c r="I1145" i="31"/>
  <c r="I1229" i="31"/>
  <c r="I1211" i="31"/>
  <c r="I1121" i="31"/>
  <c r="I1247" i="31"/>
  <c r="I1181" i="31"/>
  <c r="I1241" i="31"/>
  <c r="I1114" i="31"/>
  <c r="H1096" i="31"/>
  <c r="I1216" i="31"/>
  <c r="I1228" i="31"/>
  <c r="I1126" i="31"/>
  <c r="I1120" i="31"/>
  <c r="I1246" i="31"/>
  <c r="I1240" i="31"/>
  <c r="I1257" i="31"/>
  <c r="I1173" i="31"/>
  <c r="I1155" i="31"/>
  <c r="I1215" i="31"/>
  <c r="H1167" i="31"/>
  <c r="I1125" i="31"/>
  <c r="H1245" i="31"/>
  <c r="I1172" i="31"/>
  <c r="H1226" i="31"/>
  <c r="I1148" i="31"/>
  <c r="I1238" i="31"/>
  <c r="G33" i="31"/>
  <c r="Y152" i="28" l="1"/>
  <c r="X152" i="28"/>
  <c r="AC152" i="28"/>
  <c r="AB152" i="28"/>
  <c r="V152" i="28"/>
  <c r="U152" i="28"/>
  <c r="Z152" i="28"/>
  <c r="T152" i="28"/>
  <c r="U147" i="28"/>
  <c r="Z147" i="28"/>
  <c r="T147" i="28"/>
  <c r="Y147" i="28"/>
  <c r="X147" i="28"/>
  <c r="AC147" i="28"/>
  <c r="AB147" i="28"/>
  <c r="V147" i="28"/>
  <c r="AA148" i="28"/>
  <c r="W152" i="28"/>
  <c r="U141" i="28"/>
  <c r="Z141" i="28"/>
  <c r="T141" i="28"/>
  <c r="Y141" i="28"/>
  <c r="X141" i="28"/>
  <c r="AC141" i="28"/>
  <c r="AB141" i="28"/>
  <c r="V141" i="28"/>
  <c r="U150" i="28"/>
  <c r="Z150" i="28"/>
  <c r="T150" i="28"/>
  <c r="Y150" i="28"/>
  <c r="X150" i="28"/>
  <c r="AC150" i="28"/>
  <c r="AB150" i="28"/>
  <c r="V150" i="28"/>
  <c r="AA142" i="28"/>
  <c r="W150" i="28"/>
  <c r="Y143" i="28"/>
  <c r="X143" i="28"/>
  <c r="AC143" i="28"/>
  <c r="AB143" i="28"/>
  <c r="V143" i="28"/>
  <c r="U143" i="28"/>
  <c r="Z143" i="28"/>
  <c r="T143" i="28"/>
  <c r="W148" i="28"/>
  <c r="AA152" i="28"/>
  <c r="AC142" i="28"/>
  <c r="V142" i="28"/>
  <c r="U142" i="28"/>
  <c r="Z142" i="28"/>
  <c r="T142" i="28"/>
  <c r="Y142" i="28"/>
  <c r="X142" i="28"/>
  <c r="Y137" i="28"/>
  <c r="X137" i="28"/>
  <c r="AC137" i="28"/>
  <c r="AB137" i="28"/>
  <c r="V137" i="28"/>
  <c r="U137" i="28"/>
  <c r="Z137" i="28"/>
  <c r="T137" i="28"/>
  <c r="Y146" i="28"/>
  <c r="X146" i="28"/>
  <c r="AC146" i="28"/>
  <c r="W146" i="28"/>
  <c r="AB146" i="28"/>
  <c r="V146" i="28"/>
  <c r="U146" i="28"/>
  <c r="Z146" i="28"/>
  <c r="T146" i="28"/>
  <c r="W147" i="28"/>
  <c r="AA147" i="28"/>
  <c r="W142" i="28"/>
  <c r="W143" i="28"/>
  <c r="AC148" i="28"/>
  <c r="V148" i="28"/>
  <c r="U148" i="28"/>
  <c r="Z148" i="28"/>
  <c r="T148" i="28"/>
  <c r="Y148" i="28"/>
  <c r="X148" i="28"/>
  <c r="U153" i="28"/>
  <c r="Z153" i="28"/>
  <c r="T153" i="28"/>
  <c r="Y153" i="28"/>
  <c r="X153" i="28"/>
  <c r="AC153" i="28"/>
  <c r="AB153" i="28"/>
  <c r="V153" i="28"/>
  <c r="Y140" i="28"/>
  <c r="X140" i="28"/>
  <c r="AC140" i="28"/>
  <c r="W140" i="28"/>
  <c r="AB140" i="28"/>
  <c r="V140" i="28"/>
  <c r="U140" i="28"/>
  <c r="Z140" i="28"/>
  <c r="T140" i="28"/>
  <c r="W141" i="28"/>
  <c r="AA141" i="28"/>
  <c r="AA146" i="28"/>
  <c r="W137" i="28"/>
  <c r="M1114" i="31"/>
  <c r="M1207" i="31"/>
  <c r="M1220" i="31"/>
  <c r="M1231" i="31"/>
  <c r="M1116" i="31"/>
  <c r="M1099" i="31"/>
  <c r="M1219" i="31"/>
  <c r="M1097" i="31"/>
  <c r="M1172" i="31"/>
  <c r="M1123" i="31"/>
  <c r="M1111" i="31"/>
  <c r="M1160" i="31"/>
  <c r="M1090" i="31"/>
  <c r="M1088" i="31"/>
  <c r="M1092" i="31"/>
  <c r="M1121" i="31"/>
  <c r="M1208" i="31"/>
  <c r="M1126" i="31"/>
  <c r="N1156" i="31"/>
  <c r="M1196" i="31"/>
  <c r="M1159" i="31"/>
  <c r="M1139" i="31"/>
  <c r="I1250" i="31"/>
  <c r="I1251" i="31"/>
  <c r="H1134" i="31"/>
  <c r="M1148" i="31"/>
  <c r="M1109" i="31"/>
  <c r="M1100" i="31"/>
  <c r="M1228" i="31"/>
  <c r="N1096" i="31"/>
  <c r="H1130" i="31"/>
  <c r="M1104" i="31"/>
  <c r="M1189" i="31"/>
  <c r="H1195" i="31"/>
  <c r="M1147" i="31"/>
  <c r="N1101" i="31"/>
  <c r="H1135" i="31"/>
  <c r="I1255" i="31"/>
  <c r="M1095" i="31"/>
  <c r="M1153" i="31"/>
  <c r="H1190" i="31"/>
  <c r="H1131" i="31"/>
  <c r="M1171" i="31"/>
  <c r="M1170" i="31"/>
  <c r="M1183" i="31"/>
  <c r="M1137" i="31"/>
  <c r="M1166" i="31"/>
  <c r="N1216" i="31"/>
  <c r="M1158" i="31"/>
  <c r="H1252" i="31"/>
  <c r="N1211" i="31"/>
  <c r="M1214" i="31"/>
  <c r="N1163" i="31"/>
  <c r="M1177" i="31"/>
  <c r="N1105" i="31"/>
  <c r="M1136" i="31"/>
  <c r="N1218" i="31"/>
  <c r="N1098" i="31"/>
  <c r="N1185" i="31"/>
  <c r="M1094" i="31"/>
  <c r="M1247" i="31"/>
  <c r="N1225" i="31"/>
  <c r="N1110" i="31"/>
  <c r="N1168" i="31"/>
  <c r="M1149" i="31"/>
  <c r="N1154" i="31"/>
  <c r="N1221" i="31"/>
  <c r="M1256" i="31"/>
  <c r="M1230" i="31"/>
  <c r="M1226" i="31"/>
  <c r="M1106" i="31"/>
  <c r="N1260" i="31"/>
  <c r="N1258" i="31"/>
  <c r="N1200" i="31"/>
  <c r="N1198" i="31"/>
  <c r="N1140" i="31"/>
  <c r="N1138" i="31"/>
  <c r="N1125" i="31"/>
  <c r="N1204" i="31"/>
  <c r="N1146" i="31"/>
  <c r="N1142" i="31"/>
  <c r="N1084" i="31"/>
  <c r="M1233" i="31"/>
  <c r="M1173" i="31"/>
  <c r="M1113" i="31"/>
  <c r="N1242" i="31"/>
  <c r="N1180" i="31"/>
  <c r="M1237" i="31"/>
  <c r="N1209" i="31"/>
  <c r="N1206" i="31"/>
  <c r="N1202" i="31"/>
  <c r="N1144" i="31"/>
  <c r="N1086" i="31"/>
  <c r="N1082" i="31"/>
  <c r="N1093" i="31"/>
  <c r="M1249" i="31"/>
  <c r="M1245" i="31"/>
  <c r="M1187" i="31"/>
  <c r="M1129" i="31"/>
  <c r="N1235" i="31"/>
  <c r="N1175" i="31"/>
  <c r="N1117" i="31"/>
  <c r="N1115" i="31"/>
  <c r="N1223" i="31"/>
  <c r="N1165" i="31"/>
  <c r="N1161" i="31"/>
  <c r="N1103" i="31"/>
  <c r="N1213" i="31"/>
  <c r="N1089" i="31"/>
  <c r="N1238" i="31"/>
  <c r="N1122" i="31"/>
  <c r="N1118" i="31"/>
  <c r="M1151" i="31"/>
  <c r="N1240" i="31"/>
  <c r="N1182" i="31"/>
  <c r="N1178" i="31"/>
  <c r="N1120" i="31"/>
  <c r="AH90" i="43"/>
  <c r="AG90" i="43"/>
  <c r="AF90" i="43"/>
  <c r="AE90" i="43"/>
  <c r="AD90" i="43"/>
  <c r="AH89" i="43"/>
  <c r="AG89" i="43"/>
  <c r="AF89" i="43"/>
  <c r="AE89" i="43"/>
  <c r="AD89" i="43"/>
  <c r="AC90" i="43"/>
  <c r="AC89" i="43"/>
  <c r="G355" i="31" l="1"/>
  <c r="F7" i="43" l="1"/>
  <c r="AK68" i="43"/>
  <c r="AK67" i="43"/>
  <c r="AK66" i="43"/>
  <c r="AK65" i="43"/>
  <c r="AK64" i="43"/>
  <c r="AK62" i="43"/>
  <c r="AK61" i="43"/>
  <c r="AK60" i="43"/>
  <c r="AK59" i="43"/>
  <c r="AK58" i="43"/>
  <c r="AV56" i="43"/>
  <c r="AR56" i="43"/>
  <c r="AQ56" i="43"/>
  <c r="AP56" i="43"/>
  <c r="AO56" i="43"/>
  <c r="AN56" i="43"/>
  <c r="AM56" i="43"/>
  <c r="AL56" i="43"/>
  <c r="AK56" i="43"/>
  <c r="AK105" i="43"/>
  <c r="AK104" i="43"/>
  <c r="AK103" i="43"/>
  <c r="AK102" i="43"/>
  <c r="AK101" i="43"/>
  <c r="AK99" i="43"/>
  <c r="AK98" i="43"/>
  <c r="AK97" i="43"/>
  <c r="AK96" i="43"/>
  <c r="AK95" i="43"/>
  <c r="R105" i="43"/>
  <c r="AB105" i="43" s="1"/>
  <c r="R99" i="43"/>
  <c r="AB99" i="43" s="1"/>
  <c r="R68" i="43"/>
  <c r="AB68" i="43" s="1"/>
  <c r="R62" i="43"/>
  <c r="AB62" i="43" s="1"/>
  <c r="H90" i="43"/>
  <c r="M90" i="43"/>
  <c r="M87" i="43" s="1"/>
  <c r="L90" i="43"/>
  <c r="L87" i="43" s="1"/>
  <c r="K90" i="43"/>
  <c r="K87" i="43" s="1"/>
  <c r="J90" i="43"/>
  <c r="J87" i="43" s="1"/>
  <c r="I90" i="43"/>
  <c r="I87" i="43" s="1"/>
  <c r="M89" i="43"/>
  <c r="L89" i="43"/>
  <c r="K89" i="43"/>
  <c r="J89" i="43"/>
  <c r="I89" i="43"/>
  <c r="H89" i="43"/>
  <c r="M86" i="43"/>
  <c r="L86" i="43"/>
  <c r="K86" i="43"/>
  <c r="J86" i="43"/>
  <c r="I86" i="43"/>
  <c r="M85" i="43"/>
  <c r="L85" i="43"/>
  <c r="K85" i="43"/>
  <c r="J85" i="43"/>
  <c r="I85" i="43"/>
  <c r="M84" i="43"/>
  <c r="L84" i="43"/>
  <c r="K84" i="43"/>
  <c r="J84" i="43"/>
  <c r="I84" i="43"/>
  <c r="M83" i="43"/>
  <c r="L83" i="43"/>
  <c r="K83" i="43"/>
  <c r="J83" i="43"/>
  <c r="I83" i="43"/>
  <c r="M82" i="43"/>
  <c r="L82" i="43"/>
  <c r="K82" i="43"/>
  <c r="J82" i="43"/>
  <c r="I82" i="43"/>
  <c r="M80" i="43"/>
  <c r="L80" i="43"/>
  <c r="K80" i="43"/>
  <c r="J80" i="43"/>
  <c r="I80" i="43"/>
  <c r="M79" i="43"/>
  <c r="L79" i="43"/>
  <c r="K79" i="43"/>
  <c r="J79" i="43"/>
  <c r="I79" i="43"/>
  <c r="M78" i="43"/>
  <c r="L78" i="43"/>
  <c r="K78" i="43"/>
  <c r="J78" i="43"/>
  <c r="I78" i="43"/>
  <c r="M77" i="43"/>
  <c r="L77" i="43"/>
  <c r="K77" i="43"/>
  <c r="J77" i="43"/>
  <c r="I77" i="43"/>
  <c r="M76" i="43"/>
  <c r="L76" i="43"/>
  <c r="K76" i="43"/>
  <c r="J76" i="43"/>
  <c r="I76" i="43"/>
  <c r="H80" i="43"/>
  <c r="H79" i="43"/>
  <c r="H78" i="43"/>
  <c r="H82" i="43"/>
  <c r="H83" i="43"/>
  <c r="H84" i="43"/>
  <c r="H85" i="43"/>
  <c r="H77" i="43"/>
  <c r="H86" i="43"/>
  <c r="H76" i="43"/>
  <c r="B41" i="43"/>
  <c r="D299" i="43"/>
  <c r="D298" i="43"/>
  <c r="D297" i="43"/>
  <c r="D296" i="43"/>
  <c r="D295" i="43"/>
  <c r="D294" i="43"/>
  <c r="D293" i="43"/>
  <c r="D292" i="43"/>
  <c r="D291" i="43"/>
  <c r="D290" i="43"/>
  <c r="D289" i="43"/>
  <c r="D288" i="43"/>
  <c r="D287" i="43"/>
  <c r="D286" i="43"/>
  <c r="D285" i="43"/>
  <c r="D284" i="43"/>
  <c r="D283" i="43"/>
  <c r="D282" i="43"/>
  <c r="D300" i="43"/>
  <c r="G490" i="31"/>
  <c r="G489" i="31"/>
  <c r="G488" i="31"/>
  <c r="G487" i="31"/>
  <c r="G481" i="31"/>
  <c r="G475" i="31"/>
  <c r="G486" i="31"/>
  <c r="G480" i="31"/>
  <c r="G474" i="31"/>
  <c r="G485" i="31"/>
  <c r="G479" i="31"/>
  <c r="I479" i="31" s="1"/>
  <c r="G473" i="31"/>
  <c r="I473" i="31" s="1"/>
  <c r="G484" i="31"/>
  <c r="I484" i="31" s="1"/>
  <c r="G478" i="31"/>
  <c r="I478" i="31" s="1"/>
  <c r="G472" i="31"/>
  <c r="I472" i="31" s="1"/>
  <c r="G483" i="31"/>
  <c r="H483" i="31" s="1"/>
  <c r="G477" i="31"/>
  <c r="H477" i="31" s="1"/>
  <c r="G471" i="31"/>
  <c r="I471" i="31" s="1"/>
  <c r="G482" i="31"/>
  <c r="I482" i="31" s="1"/>
  <c r="G476" i="31"/>
  <c r="I476" i="31" s="1"/>
  <c r="G470" i="31"/>
  <c r="I470" i="31" s="1"/>
  <c r="G469" i="31"/>
  <c r="I469" i="31" s="1"/>
  <c r="H87" i="43" l="1"/>
  <c r="Y62" i="43"/>
  <c r="H94" i="43"/>
  <c r="L81" i="43"/>
  <c r="L91" i="43"/>
  <c r="K81" i="43"/>
  <c r="K91" i="43"/>
  <c r="H81" i="43"/>
  <c r="H91" i="43"/>
  <c r="I81" i="43"/>
  <c r="I91" i="43"/>
  <c r="M81" i="43"/>
  <c r="M91" i="43"/>
  <c r="J81" i="43"/>
  <c r="J91" i="43"/>
  <c r="Y102" i="43"/>
  <c r="Y96" i="43"/>
  <c r="Y99" i="43"/>
  <c r="Y101" i="43"/>
  <c r="Y95" i="43"/>
  <c r="Y107" i="43"/>
  <c r="Y105" i="43" s="1"/>
  <c r="Y100" i="43"/>
  <c r="Y94" i="43"/>
  <c r="Y106" i="43"/>
  <c r="Y104" i="43"/>
  <c r="Y98" i="43"/>
  <c r="Y103" i="43"/>
  <c r="Y97" i="43"/>
  <c r="AI70" i="43"/>
  <c r="AI68" i="43" s="1"/>
  <c r="AI63" i="43"/>
  <c r="AI57" i="43"/>
  <c r="AI103" i="43"/>
  <c r="AI97" i="43"/>
  <c r="AI67" i="43"/>
  <c r="AI61" i="43"/>
  <c r="AI101" i="43"/>
  <c r="AI95" i="43"/>
  <c r="AI69" i="43"/>
  <c r="AI62" i="43"/>
  <c r="AI102" i="43"/>
  <c r="AI96" i="43"/>
  <c r="AI66" i="43"/>
  <c r="AI60" i="43"/>
  <c r="AI107" i="43"/>
  <c r="AI105" i="43" s="1"/>
  <c r="AI100" i="43"/>
  <c r="AI94" i="43"/>
  <c r="AI65" i="43"/>
  <c r="AI59" i="43"/>
  <c r="AI106" i="43"/>
  <c r="AI99" i="43"/>
  <c r="AI64" i="43"/>
  <c r="AI58" i="43"/>
  <c r="AI104" i="43"/>
  <c r="AI98" i="43"/>
  <c r="X70" i="43"/>
  <c r="X68" i="43" s="1"/>
  <c r="N107" i="43"/>
  <c r="N100" i="43"/>
  <c r="N94" i="43"/>
  <c r="N97" i="43"/>
  <c r="N62" i="43"/>
  <c r="N106" i="43"/>
  <c r="N99" i="43"/>
  <c r="N103" i="43"/>
  <c r="N104" i="43"/>
  <c r="N98" i="43"/>
  <c r="N102" i="43"/>
  <c r="N96" i="43"/>
  <c r="N101" i="43"/>
  <c r="N95" i="43"/>
  <c r="Y65" i="43"/>
  <c r="Y66" i="43"/>
  <c r="Y70" i="43"/>
  <c r="Y68" i="43" s="1"/>
  <c r="Y64" i="43"/>
  <c r="Y69" i="43"/>
  <c r="Y67" i="43"/>
  <c r="Y63" i="43"/>
  <c r="H470" i="31"/>
  <c r="H484" i="31"/>
  <c r="I477" i="31"/>
  <c r="AL62" i="43"/>
  <c r="AL99" i="43"/>
  <c r="AL68" i="43"/>
  <c r="AL105" i="43"/>
  <c r="AF96" i="43"/>
  <c r="AH101" i="43"/>
  <c r="AD103" i="43"/>
  <c r="W104" i="43"/>
  <c r="AD99" i="43"/>
  <c r="AF104" i="43"/>
  <c r="AH97" i="43"/>
  <c r="AD95" i="43"/>
  <c r="AF100" i="43"/>
  <c r="AH106" i="43"/>
  <c r="AE94" i="43"/>
  <c r="AG95" i="43"/>
  <c r="AC97" i="43"/>
  <c r="AE98" i="43"/>
  <c r="AG99" i="43"/>
  <c r="AC101" i="43"/>
  <c r="AE102" i="43"/>
  <c r="AG103" i="43"/>
  <c r="AC106" i="43"/>
  <c r="AE107" i="43"/>
  <c r="S94" i="43"/>
  <c r="AF94" i="43"/>
  <c r="AH95" i="43"/>
  <c r="AD97" i="43"/>
  <c r="AF98" i="43"/>
  <c r="AH99" i="43"/>
  <c r="AD101" i="43"/>
  <c r="AF102" i="43"/>
  <c r="AH103" i="43"/>
  <c r="AD106" i="43"/>
  <c r="AF107" i="43"/>
  <c r="AF105" i="43" s="1"/>
  <c r="S102" i="43"/>
  <c r="AC95" i="43"/>
  <c r="AE96" i="43"/>
  <c r="AG97" i="43"/>
  <c r="AC99" i="43"/>
  <c r="AE100" i="43"/>
  <c r="AG101" i="43"/>
  <c r="AC103" i="43"/>
  <c r="AE104" i="43"/>
  <c r="AG106" i="43"/>
  <c r="L101" i="43"/>
  <c r="W96" i="43"/>
  <c r="AC94" i="43"/>
  <c r="AG94" i="43"/>
  <c r="AE95" i="43"/>
  <c r="AC96" i="43"/>
  <c r="AG96" i="43"/>
  <c r="AE97" i="43"/>
  <c r="AC98" i="43"/>
  <c r="AG98" i="43"/>
  <c r="AE99" i="43"/>
  <c r="AC100" i="43"/>
  <c r="AG100" i="43"/>
  <c r="AE101" i="43"/>
  <c r="AC102" i="43"/>
  <c r="AG102" i="43"/>
  <c r="AE103" i="43"/>
  <c r="AC104" i="43"/>
  <c r="AG104" i="43"/>
  <c r="AE106" i="43"/>
  <c r="AC107" i="43"/>
  <c r="AC105" i="43" s="1"/>
  <c r="AG107" i="43"/>
  <c r="AG105" i="43" s="1"/>
  <c r="U99" i="43"/>
  <c r="AD94" i="43"/>
  <c r="AH94" i="43"/>
  <c r="AF95" i="43"/>
  <c r="AD96" i="43"/>
  <c r="AH96" i="43"/>
  <c r="AF97" i="43"/>
  <c r="AD98" i="43"/>
  <c r="AH98" i="43"/>
  <c r="AF99" i="43"/>
  <c r="AD100" i="43"/>
  <c r="AH100" i="43"/>
  <c r="AF101" i="43"/>
  <c r="AD102" i="43"/>
  <c r="AH102" i="43"/>
  <c r="AF103" i="43"/>
  <c r="AD104" i="43"/>
  <c r="AH104" i="43"/>
  <c r="AF106" i="43"/>
  <c r="AD107" i="43"/>
  <c r="AD105" i="43" s="1"/>
  <c r="AH107" i="43"/>
  <c r="AH105" i="43" s="1"/>
  <c r="G106" i="43"/>
  <c r="R106" i="43" s="1"/>
  <c r="J104" i="43"/>
  <c r="W94" i="43"/>
  <c r="U97" i="43"/>
  <c r="S100" i="43"/>
  <c r="W102" i="43"/>
  <c r="U106" i="43"/>
  <c r="J96" i="43"/>
  <c r="U95" i="43"/>
  <c r="S98" i="43"/>
  <c r="W100" i="43"/>
  <c r="U103" i="43"/>
  <c r="S107" i="43"/>
  <c r="S105" i="43" s="1"/>
  <c r="H99" i="43"/>
  <c r="S96" i="43"/>
  <c r="W98" i="43"/>
  <c r="U101" i="43"/>
  <c r="S104" i="43"/>
  <c r="W107" i="43"/>
  <c r="W105" i="43" s="1"/>
  <c r="AE105" i="43"/>
  <c r="J94" i="43"/>
  <c r="L99" i="43"/>
  <c r="X94" i="43"/>
  <c r="T96" i="43"/>
  <c r="V97" i="43"/>
  <c r="X98" i="43"/>
  <c r="T100" i="43"/>
  <c r="V101" i="43"/>
  <c r="T102" i="43"/>
  <c r="T104" i="43"/>
  <c r="V106" i="43"/>
  <c r="X107" i="43"/>
  <c r="X105" i="43" s="1"/>
  <c r="H95" i="43"/>
  <c r="L97" i="43"/>
  <c r="J100" i="43"/>
  <c r="H103" i="43"/>
  <c r="L106" i="43"/>
  <c r="U94" i="43"/>
  <c r="S95" i="43"/>
  <c r="W95" i="43"/>
  <c r="U96" i="43"/>
  <c r="S97" i="43"/>
  <c r="W97" i="43"/>
  <c r="U98" i="43"/>
  <c r="S99" i="43"/>
  <c r="W99" i="43"/>
  <c r="U100" i="43"/>
  <c r="S101" i="43"/>
  <c r="W101" i="43"/>
  <c r="U102" i="43"/>
  <c r="S103" i="43"/>
  <c r="W103" i="43"/>
  <c r="U104" i="43"/>
  <c r="S106" i="43"/>
  <c r="W106" i="43"/>
  <c r="U107" i="43"/>
  <c r="U105" i="43" s="1"/>
  <c r="F94" i="43"/>
  <c r="Q94" i="43" s="1"/>
  <c r="H97" i="43"/>
  <c r="J102" i="43"/>
  <c r="H106" i="43"/>
  <c r="T94" i="43"/>
  <c r="V95" i="43"/>
  <c r="X96" i="43"/>
  <c r="T98" i="43"/>
  <c r="V99" i="43"/>
  <c r="X100" i="43"/>
  <c r="X102" i="43"/>
  <c r="V103" i="43"/>
  <c r="X104" i="43"/>
  <c r="T107" i="43"/>
  <c r="T105" i="43" s="1"/>
  <c r="L95" i="43"/>
  <c r="J98" i="43"/>
  <c r="H101" i="43"/>
  <c r="L103" i="43"/>
  <c r="J107" i="43"/>
  <c r="V94" i="43"/>
  <c r="T95" i="43"/>
  <c r="X95" i="43"/>
  <c r="V96" i="43"/>
  <c r="T97" i="43"/>
  <c r="X97" i="43"/>
  <c r="V98" i="43"/>
  <c r="T99" i="43"/>
  <c r="X99" i="43"/>
  <c r="V100" i="43"/>
  <c r="T101" i="43"/>
  <c r="X101" i="43"/>
  <c r="V102" i="43"/>
  <c r="T103" i="43"/>
  <c r="X103" i="43"/>
  <c r="V104" i="43"/>
  <c r="T106" i="43"/>
  <c r="X106" i="43"/>
  <c r="V107" i="43"/>
  <c r="V105" i="43" s="1"/>
  <c r="F106" i="43"/>
  <c r="Q106" i="43" s="1"/>
  <c r="K94" i="43"/>
  <c r="I95" i="43"/>
  <c r="M95" i="43"/>
  <c r="K96" i="43"/>
  <c r="I97" i="43"/>
  <c r="M97" i="43"/>
  <c r="K98" i="43"/>
  <c r="I99" i="43"/>
  <c r="M99" i="43"/>
  <c r="K100" i="43"/>
  <c r="I101" i="43"/>
  <c r="M101" i="43"/>
  <c r="K102" i="43"/>
  <c r="I103" i="43"/>
  <c r="M103" i="43"/>
  <c r="K104" i="43"/>
  <c r="I106" i="43"/>
  <c r="M106" i="43"/>
  <c r="K107" i="43"/>
  <c r="G96" i="43"/>
  <c r="R96" i="43" s="1"/>
  <c r="L94" i="43"/>
  <c r="J95" i="43"/>
  <c r="H96" i="43"/>
  <c r="L96" i="43"/>
  <c r="J97" i="43"/>
  <c r="H98" i="43"/>
  <c r="L98" i="43"/>
  <c r="J99" i="43"/>
  <c r="H100" i="43"/>
  <c r="L100" i="43"/>
  <c r="J101" i="43"/>
  <c r="H102" i="43"/>
  <c r="L102" i="43"/>
  <c r="J103" i="43"/>
  <c r="H104" i="43"/>
  <c r="L104" i="43"/>
  <c r="J106" i="43"/>
  <c r="H107" i="43"/>
  <c r="L107" i="43"/>
  <c r="G101" i="43"/>
  <c r="R101" i="43" s="1"/>
  <c r="I94" i="43"/>
  <c r="M94" i="43"/>
  <c r="K95" i="43"/>
  <c r="I96" i="43"/>
  <c r="M96" i="43"/>
  <c r="K97" i="43"/>
  <c r="I98" i="43"/>
  <c r="M98" i="43"/>
  <c r="K99" i="43"/>
  <c r="I100" i="43"/>
  <c r="M100" i="43"/>
  <c r="K101" i="43"/>
  <c r="I102" i="43"/>
  <c r="M102" i="43"/>
  <c r="K103" i="43"/>
  <c r="I104" i="43"/>
  <c r="M104" i="43"/>
  <c r="K106" i="43"/>
  <c r="I107" i="43"/>
  <c r="M107" i="43"/>
  <c r="G97" i="43"/>
  <c r="R97" i="43" s="1"/>
  <c r="G102" i="43"/>
  <c r="R102" i="43" s="1"/>
  <c r="G107" i="43"/>
  <c r="R107" i="43" s="1"/>
  <c r="F107" i="43"/>
  <c r="Q107" i="43" s="1"/>
  <c r="G94" i="43"/>
  <c r="R94" i="43" s="1"/>
  <c r="G98" i="43"/>
  <c r="R98" i="43" s="1"/>
  <c r="AL98" i="43" s="1"/>
  <c r="G103" i="43"/>
  <c r="R103" i="43" s="1"/>
  <c r="G95" i="43"/>
  <c r="R95" i="43" s="1"/>
  <c r="G100" i="43"/>
  <c r="R100" i="43" s="1"/>
  <c r="G104" i="43"/>
  <c r="R104" i="43" s="1"/>
  <c r="AL104" i="43" s="1"/>
  <c r="F100" i="43"/>
  <c r="Q100" i="43" s="1"/>
  <c r="AF60" i="43"/>
  <c r="AG63" i="43"/>
  <c r="AE57" i="43"/>
  <c r="AE65" i="43"/>
  <c r="AH58" i="43"/>
  <c r="AH66" i="43"/>
  <c r="AC63" i="43"/>
  <c r="AD62" i="43"/>
  <c r="AF69" i="43"/>
  <c r="AC58" i="43"/>
  <c r="AC66" i="43"/>
  <c r="AH57" i="43"/>
  <c r="AF59" i="43"/>
  <c r="AD61" i="43"/>
  <c r="AG62" i="43"/>
  <c r="AE64" i="43"/>
  <c r="AH65" i="43"/>
  <c r="AF67" i="43"/>
  <c r="AG69" i="43"/>
  <c r="AC59" i="43"/>
  <c r="AC67" i="43"/>
  <c r="AD58" i="43"/>
  <c r="AG59" i="43"/>
  <c r="AE61" i="43"/>
  <c r="AH62" i="43"/>
  <c r="AF64" i="43"/>
  <c r="AD66" i="43"/>
  <c r="AG67" i="43"/>
  <c r="AE70" i="43"/>
  <c r="AE68" i="43" s="1"/>
  <c r="AC62" i="43"/>
  <c r="AD57" i="43"/>
  <c r="AG58" i="43"/>
  <c r="AE60" i="43"/>
  <c r="AH61" i="43"/>
  <c r="AF63" i="43"/>
  <c r="AD65" i="43"/>
  <c r="AG66" i="43"/>
  <c r="AF70" i="43"/>
  <c r="AF68" i="43" s="1"/>
  <c r="AC60" i="43"/>
  <c r="AC64" i="43"/>
  <c r="AC69" i="43"/>
  <c r="AF57" i="43"/>
  <c r="AE58" i="43"/>
  <c r="AD59" i="43"/>
  <c r="AH59" i="43"/>
  <c r="AG60" i="43"/>
  <c r="AF61" i="43"/>
  <c r="AE62" i="43"/>
  <c r="AD63" i="43"/>
  <c r="AH63" i="43"/>
  <c r="AG64" i="43"/>
  <c r="AF65" i="43"/>
  <c r="AE66" i="43"/>
  <c r="AD67" i="43"/>
  <c r="AH67" i="43"/>
  <c r="AD69" i="43"/>
  <c r="AH69" i="43"/>
  <c r="AG70" i="43"/>
  <c r="AG68" i="43" s="1"/>
  <c r="AC57" i="43"/>
  <c r="AC61" i="43"/>
  <c r="AC65" i="43"/>
  <c r="AC70" i="43"/>
  <c r="AC68" i="43" s="1"/>
  <c r="AG57" i="43"/>
  <c r="AF58" i="43"/>
  <c r="AE59" i="43"/>
  <c r="U126" i="43" s="1"/>
  <c r="AD60" i="43"/>
  <c r="AH60" i="43"/>
  <c r="X127" i="43" s="1"/>
  <c r="AG61" i="43"/>
  <c r="AF62" i="43"/>
  <c r="AE63" i="43"/>
  <c r="AD64" i="43"/>
  <c r="AH64" i="43"/>
  <c r="AG65" i="43"/>
  <c r="AF66" i="43"/>
  <c r="AE67" i="43"/>
  <c r="AE69" i="43"/>
  <c r="AD70" i="43"/>
  <c r="AD68" i="43" s="1"/>
  <c r="AH70" i="43"/>
  <c r="AH68" i="43" s="1"/>
  <c r="U63" i="43"/>
  <c r="Y59" i="43"/>
  <c r="V66" i="43"/>
  <c r="U58" i="43"/>
  <c r="V61" i="43"/>
  <c r="S57" i="43"/>
  <c r="T59" i="43"/>
  <c r="U62" i="43"/>
  <c r="T64" i="43"/>
  <c r="U67" i="43"/>
  <c r="S61" i="43"/>
  <c r="X59" i="43"/>
  <c r="S63" i="43"/>
  <c r="X64" i="43"/>
  <c r="V69" i="43"/>
  <c r="V57" i="43"/>
  <c r="W60" i="43"/>
  <c r="S67" i="43"/>
  <c r="W65" i="43"/>
  <c r="U70" i="43"/>
  <c r="U68" i="43" s="1"/>
  <c r="Y60" i="43"/>
  <c r="S58" i="43"/>
  <c r="S62" i="43"/>
  <c r="W57" i="43"/>
  <c r="V58" i="43"/>
  <c r="U59" i="43"/>
  <c r="T60" i="43"/>
  <c r="X60" i="43"/>
  <c r="W61" i="43"/>
  <c r="V62" i="43"/>
  <c r="S64" i="43"/>
  <c r="S69" i="43"/>
  <c r="V63" i="43"/>
  <c r="U64" i="43"/>
  <c r="T65" i="43"/>
  <c r="X65" i="43"/>
  <c r="W66" i="43"/>
  <c r="V67" i="43"/>
  <c r="W69" i="43"/>
  <c r="V70" i="43"/>
  <c r="V68" i="43" s="1"/>
  <c r="Y57" i="43"/>
  <c r="Y61" i="43"/>
  <c r="S59" i="43"/>
  <c r="T57" i="43"/>
  <c r="X57" i="43"/>
  <c r="W58" i="43"/>
  <c r="V59" i="43"/>
  <c r="U60" i="43"/>
  <c r="T61" i="43"/>
  <c r="X61" i="43"/>
  <c r="W62" i="43"/>
  <c r="S65" i="43"/>
  <c r="S70" i="43"/>
  <c r="S68" i="43" s="1"/>
  <c r="W63" i="43"/>
  <c r="V64" i="43"/>
  <c r="U65" i="43"/>
  <c r="T66" i="43"/>
  <c r="X66" i="43"/>
  <c r="W67" i="43"/>
  <c r="T69" i="43"/>
  <c r="X69" i="43"/>
  <c r="W70" i="43"/>
  <c r="W68" i="43" s="1"/>
  <c r="Y58" i="43"/>
  <c r="S60" i="43"/>
  <c r="U57" i="43"/>
  <c r="T58" i="43"/>
  <c r="X58" i="43"/>
  <c r="W59" i="43"/>
  <c r="V60" i="43"/>
  <c r="U61" i="43"/>
  <c r="T62" i="43"/>
  <c r="X62" i="43"/>
  <c r="S66" i="43"/>
  <c r="T63" i="43"/>
  <c r="X63" i="43"/>
  <c r="W64" i="43"/>
  <c r="V65" i="43"/>
  <c r="U66" i="43"/>
  <c r="T67" i="43"/>
  <c r="X67" i="43"/>
  <c r="U69" i="43"/>
  <c r="T70" i="43"/>
  <c r="T68" i="43" s="1"/>
  <c r="H62" i="43"/>
  <c r="L62" i="43"/>
  <c r="J62" i="43"/>
  <c r="I62" i="43"/>
  <c r="M62" i="43"/>
  <c r="K62" i="43"/>
  <c r="I483" i="31"/>
  <c r="H473" i="31"/>
  <c r="H476" i="31"/>
  <c r="H469" i="31"/>
  <c r="H471" i="31"/>
  <c r="H478" i="31"/>
  <c r="H482" i="31"/>
  <c r="H472" i="31"/>
  <c r="H479" i="31"/>
  <c r="L847" i="31"/>
  <c r="N847" i="31" s="1"/>
  <c r="L846" i="31"/>
  <c r="M846" i="31" s="1"/>
  <c r="L845" i="31"/>
  <c r="M845" i="31" s="1"/>
  <c r="L844" i="31"/>
  <c r="M844" i="31" s="1"/>
  <c r="L843" i="31"/>
  <c r="N843" i="31" s="1"/>
  <c r="L842" i="31"/>
  <c r="M842" i="31" s="1"/>
  <c r="L841" i="31"/>
  <c r="N841" i="31" s="1"/>
  <c r="L840" i="31"/>
  <c r="N840" i="31" s="1"/>
  <c r="L839" i="31"/>
  <c r="N839" i="31" s="1"/>
  <c r="L838" i="31"/>
  <c r="M838" i="31" s="1"/>
  <c r="L837" i="31"/>
  <c r="N837" i="31" s="1"/>
  <c r="L836" i="31"/>
  <c r="M836" i="31" s="1"/>
  <c r="L835" i="31"/>
  <c r="N835" i="31" s="1"/>
  <c r="L834" i="31"/>
  <c r="M834" i="31" s="1"/>
  <c r="L833" i="31"/>
  <c r="M833" i="31" s="1"/>
  <c r="L832" i="31"/>
  <c r="N832" i="31" s="1"/>
  <c r="L831" i="31"/>
  <c r="N831" i="31" s="1"/>
  <c r="G847" i="31"/>
  <c r="I847" i="31" s="1"/>
  <c r="G846" i="31"/>
  <c r="H846" i="31" s="1"/>
  <c r="G845" i="31"/>
  <c r="I845" i="31" s="1"/>
  <c r="G844" i="31"/>
  <c r="I844" i="31" s="1"/>
  <c r="G843" i="31"/>
  <c r="I843" i="31" s="1"/>
  <c r="G842" i="31"/>
  <c r="H842" i="31" s="1"/>
  <c r="G841" i="31"/>
  <c r="H841" i="31" s="1"/>
  <c r="G840" i="31"/>
  <c r="I840" i="31" s="1"/>
  <c r="G839" i="31"/>
  <c r="I839" i="31" s="1"/>
  <c r="G838" i="31"/>
  <c r="H838" i="31" s="1"/>
  <c r="G837" i="31"/>
  <c r="H837" i="31" s="1"/>
  <c r="G836" i="31"/>
  <c r="H836" i="31" s="1"/>
  <c r="G835" i="31"/>
  <c r="I835" i="31" s="1"/>
  <c r="G834" i="31"/>
  <c r="H834" i="31" s="1"/>
  <c r="G833" i="31"/>
  <c r="H833" i="31" s="1"/>
  <c r="L830" i="31"/>
  <c r="N830" i="31" s="1"/>
  <c r="G832" i="31"/>
  <c r="H832" i="31" s="1"/>
  <c r="G831" i="31"/>
  <c r="H831" i="31" s="1"/>
  <c r="G830" i="31"/>
  <c r="H830" i="31" s="1"/>
  <c r="L667" i="31"/>
  <c r="N667" i="31" s="1"/>
  <c r="L666" i="31"/>
  <c r="M666" i="31" s="1"/>
  <c r="L665" i="31"/>
  <c r="N665" i="31" s="1"/>
  <c r="L664" i="31"/>
  <c r="N664" i="31" s="1"/>
  <c r="L663" i="31"/>
  <c r="N663" i="31" s="1"/>
  <c r="L662" i="31"/>
  <c r="M662" i="31" s="1"/>
  <c r="L661" i="31"/>
  <c r="N661" i="31" s="1"/>
  <c r="L660" i="31"/>
  <c r="N660" i="31" s="1"/>
  <c r="L659" i="31"/>
  <c r="N659" i="31" s="1"/>
  <c r="L658" i="31"/>
  <c r="M658" i="31" s="1"/>
  <c r="L657" i="31"/>
  <c r="N657" i="31" s="1"/>
  <c r="L656" i="31"/>
  <c r="N656" i="31" s="1"/>
  <c r="L655" i="31"/>
  <c r="N655" i="31" s="1"/>
  <c r="L654" i="31"/>
  <c r="M654" i="31" s="1"/>
  <c r="L653" i="31"/>
  <c r="N653" i="31" s="1"/>
  <c r="L652" i="31"/>
  <c r="N652" i="31" s="1"/>
  <c r="L651" i="31"/>
  <c r="N651" i="31" s="1"/>
  <c r="L650" i="31"/>
  <c r="M650" i="31" s="1"/>
  <c r="G667" i="31"/>
  <c r="H667" i="31" s="1"/>
  <c r="G666" i="31"/>
  <c r="H666" i="31" s="1"/>
  <c r="G665" i="31"/>
  <c r="H665" i="31" s="1"/>
  <c r="G664" i="31"/>
  <c r="I664" i="31" s="1"/>
  <c r="G663" i="31"/>
  <c r="H663" i="31" s="1"/>
  <c r="G662" i="31"/>
  <c r="H662" i="31" s="1"/>
  <c r="G661" i="31"/>
  <c r="H661" i="31" s="1"/>
  <c r="G660" i="31"/>
  <c r="H660" i="31" s="1"/>
  <c r="G659" i="31"/>
  <c r="H659" i="31" s="1"/>
  <c r="G658" i="31"/>
  <c r="I658" i="31" s="1"/>
  <c r="G657" i="31"/>
  <c r="H657" i="31" s="1"/>
  <c r="G656" i="31"/>
  <c r="I656" i="31" s="1"/>
  <c r="G655" i="31"/>
  <c r="H655" i="31" s="1"/>
  <c r="G654" i="31"/>
  <c r="H654" i="31" s="1"/>
  <c r="G653" i="31"/>
  <c r="H653" i="31" s="1"/>
  <c r="G652" i="31"/>
  <c r="H652" i="31" s="1"/>
  <c r="G651" i="31"/>
  <c r="H651" i="31" s="1"/>
  <c r="G650" i="31"/>
  <c r="H650" i="31" s="1"/>
  <c r="L487" i="31"/>
  <c r="N487" i="31" s="1"/>
  <c r="L481" i="31"/>
  <c r="M481" i="31" s="1"/>
  <c r="L475" i="31"/>
  <c r="N475" i="31" s="1"/>
  <c r="L486" i="31"/>
  <c r="N486" i="31" s="1"/>
  <c r="L480" i="31"/>
  <c r="N480" i="31" s="1"/>
  <c r="L474" i="31"/>
  <c r="M474" i="31" s="1"/>
  <c r="L485" i="31"/>
  <c r="N485" i="31" s="1"/>
  <c r="L479" i="31"/>
  <c r="N479" i="31" s="1"/>
  <c r="L473" i="31"/>
  <c r="M473" i="31" s="1"/>
  <c r="L484" i="31"/>
  <c r="M484" i="31" s="1"/>
  <c r="L478" i="31"/>
  <c r="N478" i="31" s="1"/>
  <c r="L472" i="31"/>
  <c r="N472" i="31" s="1"/>
  <c r="L483" i="31"/>
  <c r="M483" i="31" s="1"/>
  <c r="L477" i="31"/>
  <c r="M477" i="31" s="1"/>
  <c r="L471" i="31"/>
  <c r="N471" i="31" s="1"/>
  <c r="L482" i="31"/>
  <c r="N482" i="31" s="1"/>
  <c r="L476" i="31"/>
  <c r="M476" i="31" s="1"/>
  <c r="L470" i="31"/>
  <c r="M470" i="31" s="1"/>
  <c r="I487" i="31"/>
  <c r="I481" i="31"/>
  <c r="H481" i="31"/>
  <c r="I475" i="31"/>
  <c r="H475" i="31"/>
  <c r="I486" i="31"/>
  <c r="I480" i="31"/>
  <c r="I474" i="31"/>
  <c r="H474" i="31"/>
  <c r="H485" i="31"/>
  <c r="I485" i="31"/>
  <c r="L307" i="31"/>
  <c r="N307" i="31" s="1"/>
  <c r="L306" i="31"/>
  <c r="M306" i="31" s="1"/>
  <c r="L305" i="31"/>
  <c r="M305" i="31" s="1"/>
  <c r="L304" i="31"/>
  <c r="N304" i="31" s="1"/>
  <c r="L303" i="31"/>
  <c r="N303" i="31" s="1"/>
  <c r="L302" i="31"/>
  <c r="M302" i="31" s="1"/>
  <c r="L301" i="31"/>
  <c r="N301" i="31" s="1"/>
  <c r="L300" i="31"/>
  <c r="M300" i="31" s="1"/>
  <c r="L299" i="31"/>
  <c r="N299" i="31" s="1"/>
  <c r="L298" i="31"/>
  <c r="M298" i="31" s="1"/>
  <c r="L297" i="31"/>
  <c r="M297" i="31" s="1"/>
  <c r="L296" i="31"/>
  <c r="M296" i="31" s="1"/>
  <c r="L295" i="31"/>
  <c r="N295" i="31" s="1"/>
  <c r="L294" i="31"/>
  <c r="M294" i="31" s="1"/>
  <c r="L293" i="31"/>
  <c r="N293" i="31" s="1"/>
  <c r="L292" i="31"/>
  <c r="N292" i="31" s="1"/>
  <c r="L291" i="31"/>
  <c r="N291" i="31" s="1"/>
  <c r="L290" i="31"/>
  <c r="M290" i="31" s="1"/>
  <c r="G307" i="31"/>
  <c r="H307" i="31" s="1"/>
  <c r="G306" i="31"/>
  <c r="H306" i="31" s="1"/>
  <c r="G305" i="31"/>
  <c r="H305" i="31" s="1"/>
  <c r="G304" i="31"/>
  <c r="H304" i="31" s="1"/>
  <c r="G303" i="31"/>
  <c r="H303" i="31" s="1"/>
  <c r="G302" i="31"/>
  <c r="H302" i="31" s="1"/>
  <c r="G301" i="31"/>
  <c r="H301" i="31" s="1"/>
  <c r="G300" i="31"/>
  <c r="H300" i="31" s="1"/>
  <c r="G299" i="31"/>
  <c r="H299" i="31" s="1"/>
  <c r="G298" i="31"/>
  <c r="H298" i="31" s="1"/>
  <c r="G297" i="31"/>
  <c r="I297" i="31" s="1"/>
  <c r="G296" i="31"/>
  <c r="H296" i="31" s="1"/>
  <c r="G295" i="31"/>
  <c r="H295" i="31" s="1"/>
  <c r="G294" i="31"/>
  <c r="H294" i="31" s="1"/>
  <c r="G293" i="31"/>
  <c r="I293" i="31" s="1"/>
  <c r="G292" i="31"/>
  <c r="H292" i="31" s="1"/>
  <c r="G291" i="31"/>
  <c r="H291" i="31" s="1"/>
  <c r="G290" i="31"/>
  <c r="H290" i="31" s="1"/>
  <c r="L127" i="31"/>
  <c r="N127" i="31" s="1"/>
  <c r="L126" i="31"/>
  <c r="M126" i="31" s="1"/>
  <c r="L125" i="31"/>
  <c r="N125" i="31" s="1"/>
  <c r="L124" i="31"/>
  <c r="N124" i="31" s="1"/>
  <c r="L123" i="31"/>
  <c r="N123" i="31" s="1"/>
  <c r="L122" i="31"/>
  <c r="M122" i="31" s="1"/>
  <c r="L121" i="31"/>
  <c r="N121" i="31" s="1"/>
  <c r="L120" i="31"/>
  <c r="M120" i="31" s="1"/>
  <c r="L119" i="31"/>
  <c r="N119" i="31" s="1"/>
  <c r="L118" i="31"/>
  <c r="M118" i="31" s="1"/>
  <c r="L117" i="31"/>
  <c r="N117" i="31" s="1"/>
  <c r="L116" i="31"/>
  <c r="M116" i="31" s="1"/>
  <c r="L115" i="31"/>
  <c r="N115" i="31" s="1"/>
  <c r="L114" i="31"/>
  <c r="M114" i="31" s="1"/>
  <c r="L113" i="31"/>
  <c r="N113" i="31" s="1"/>
  <c r="L112" i="31"/>
  <c r="N112" i="31" s="1"/>
  <c r="L111" i="31"/>
  <c r="N111" i="31" s="1"/>
  <c r="G127" i="31"/>
  <c r="H127" i="31" s="1"/>
  <c r="G126" i="31"/>
  <c r="H126" i="31" s="1"/>
  <c r="G125" i="31"/>
  <c r="H125" i="31" s="1"/>
  <c r="G124" i="31"/>
  <c r="H124" i="31" s="1"/>
  <c r="G123" i="31"/>
  <c r="H123" i="31" s="1"/>
  <c r="G122" i="31"/>
  <c r="H122" i="31" s="1"/>
  <c r="G121" i="31"/>
  <c r="H121" i="31" s="1"/>
  <c r="G120" i="31"/>
  <c r="H120" i="31" s="1"/>
  <c r="G119" i="31"/>
  <c r="H119" i="31" s="1"/>
  <c r="G118" i="31"/>
  <c r="H118" i="31" s="1"/>
  <c r="G117" i="31"/>
  <c r="H117" i="31" s="1"/>
  <c r="G116" i="31"/>
  <c r="H116" i="31" s="1"/>
  <c r="G115" i="31"/>
  <c r="H115" i="31" s="1"/>
  <c r="G114" i="31"/>
  <c r="H114" i="31" s="1"/>
  <c r="G113" i="31"/>
  <c r="H113" i="31" s="1"/>
  <c r="G112" i="31"/>
  <c r="H112" i="31" s="1"/>
  <c r="G111" i="31"/>
  <c r="H111" i="31" s="1"/>
  <c r="L110" i="31"/>
  <c r="M110" i="31" s="1"/>
  <c r="G110" i="31"/>
  <c r="H110" i="31" s="1"/>
  <c r="L1027" i="31"/>
  <c r="N1027" i="31" s="1"/>
  <c r="L1026" i="31"/>
  <c r="M1026" i="31" s="1"/>
  <c r="L1025" i="31"/>
  <c r="M1025" i="31" s="1"/>
  <c r="L1024" i="31"/>
  <c r="N1024" i="31" s="1"/>
  <c r="L1023" i="31"/>
  <c r="N1023" i="31" s="1"/>
  <c r="L1022" i="31"/>
  <c r="M1022" i="31" s="1"/>
  <c r="L1021" i="31"/>
  <c r="N1021" i="31" s="1"/>
  <c r="L1020" i="31"/>
  <c r="N1020" i="31" s="1"/>
  <c r="L1019" i="31"/>
  <c r="N1019" i="31" s="1"/>
  <c r="L1018" i="31"/>
  <c r="M1018" i="31" s="1"/>
  <c r="L1017" i="31"/>
  <c r="N1017" i="31" s="1"/>
  <c r="L1016" i="31"/>
  <c r="N1016" i="31" s="1"/>
  <c r="L1015" i="31"/>
  <c r="N1015" i="31" s="1"/>
  <c r="L1014" i="31"/>
  <c r="M1014" i="31" s="1"/>
  <c r="L1013" i="31"/>
  <c r="N1013" i="31" s="1"/>
  <c r="L1012" i="31"/>
  <c r="N1012" i="31" s="1"/>
  <c r="L1011" i="31"/>
  <c r="N1011" i="31" s="1"/>
  <c r="L1010" i="31"/>
  <c r="M1010" i="31" s="1"/>
  <c r="G1027" i="31"/>
  <c r="H1027" i="31" s="1"/>
  <c r="G1026" i="31"/>
  <c r="H1026" i="31" s="1"/>
  <c r="G1025" i="31"/>
  <c r="H1025" i="31" s="1"/>
  <c r="G1024" i="31"/>
  <c r="H1024" i="31" s="1"/>
  <c r="G1023" i="31"/>
  <c r="H1023" i="31" s="1"/>
  <c r="G1022" i="31"/>
  <c r="H1022" i="31" s="1"/>
  <c r="G1021" i="31"/>
  <c r="H1021" i="31" s="1"/>
  <c r="G1020" i="31"/>
  <c r="H1020" i="31" s="1"/>
  <c r="G1019" i="31"/>
  <c r="I1019" i="31" s="1"/>
  <c r="G1018" i="31"/>
  <c r="H1018" i="31" s="1"/>
  <c r="G1017" i="31"/>
  <c r="H1017" i="31" s="1"/>
  <c r="G1016" i="31"/>
  <c r="H1016" i="31" s="1"/>
  <c r="G1015" i="31"/>
  <c r="I1015" i="31" s="1"/>
  <c r="G1014" i="31"/>
  <c r="H1014" i="31" s="1"/>
  <c r="G1013" i="31"/>
  <c r="H1013" i="31" s="1"/>
  <c r="G1012" i="31"/>
  <c r="I1012" i="31" s="1"/>
  <c r="G1011" i="31"/>
  <c r="H1011" i="31" s="1"/>
  <c r="G1010" i="31"/>
  <c r="H1010" i="31" s="1"/>
  <c r="G132" i="28"/>
  <c r="W132" i="28" s="1"/>
  <c r="G131" i="28"/>
  <c r="W131" i="28" s="1"/>
  <c r="G130" i="28"/>
  <c r="W130" i="28" s="1"/>
  <c r="G129" i="28"/>
  <c r="W129" i="28" s="1"/>
  <c r="G128" i="28"/>
  <c r="W128" i="28" s="1"/>
  <c r="G127" i="28"/>
  <c r="W127" i="28" s="1"/>
  <c r="G126" i="28"/>
  <c r="W126" i="28" s="1"/>
  <c r="G125" i="28"/>
  <c r="W125" i="28" s="1"/>
  <c r="G124" i="28"/>
  <c r="W124" i="28" s="1"/>
  <c r="G123" i="28"/>
  <c r="W123" i="28" s="1"/>
  <c r="G122" i="28"/>
  <c r="W122" i="28" s="1"/>
  <c r="G121" i="28"/>
  <c r="W121" i="28" s="1"/>
  <c r="G120" i="28"/>
  <c r="W120" i="28" s="1"/>
  <c r="G119" i="28"/>
  <c r="W119" i="28" s="1"/>
  <c r="G118" i="28"/>
  <c r="W118" i="28" s="1"/>
  <c r="G117" i="28"/>
  <c r="W117" i="28" s="1"/>
  <c r="G116" i="28"/>
  <c r="W116" i="28" s="1"/>
  <c r="G115" i="28"/>
  <c r="W115" i="28" s="1"/>
  <c r="G109" i="28"/>
  <c r="W109" i="28" s="1"/>
  <c r="G108" i="28"/>
  <c r="W108" i="28" s="1"/>
  <c r="G107" i="28"/>
  <c r="W107" i="28" s="1"/>
  <c r="G106" i="28"/>
  <c r="W106" i="28" s="1"/>
  <c r="G105" i="28"/>
  <c r="W105" i="28" s="1"/>
  <c r="G104" i="28"/>
  <c r="W104" i="28" s="1"/>
  <c r="G103" i="28"/>
  <c r="W103" i="28" s="1"/>
  <c r="G102" i="28"/>
  <c r="W102" i="28" s="1"/>
  <c r="G101" i="28"/>
  <c r="W101" i="28" s="1"/>
  <c r="G100" i="28"/>
  <c r="W100" i="28" s="1"/>
  <c r="G99" i="28"/>
  <c r="W99" i="28" s="1"/>
  <c r="G98" i="28"/>
  <c r="W98" i="28" s="1"/>
  <c r="G97" i="28"/>
  <c r="W97" i="28" s="1"/>
  <c r="G96" i="28"/>
  <c r="W96" i="28" s="1"/>
  <c r="G95" i="28"/>
  <c r="W95" i="28" s="1"/>
  <c r="G94" i="28"/>
  <c r="W94" i="28" s="1"/>
  <c r="G93" i="28"/>
  <c r="W93" i="28" s="1"/>
  <c r="G92" i="28"/>
  <c r="W92" i="28" s="1"/>
  <c r="G87" i="28"/>
  <c r="W87" i="28" s="1"/>
  <c r="G86" i="28"/>
  <c r="W86" i="28" s="1"/>
  <c r="G85" i="28"/>
  <c r="W85" i="28" s="1"/>
  <c r="G84" i="28"/>
  <c r="W84" i="28" s="1"/>
  <c r="G83" i="28"/>
  <c r="W83" i="28" s="1"/>
  <c r="G82" i="28"/>
  <c r="W82" i="28" s="1"/>
  <c r="G81" i="28"/>
  <c r="W81" i="28" s="1"/>
  <c r="G80" i="28"/>
  <c r="W80" i="28" s="1"/>
  <c r="G79" i="28"/>
  <c r="W79" i="28" s="1"/>
  <c r="G78" i="28"/>
  <c r="W78" i="28" s="1"/>
  <c r="G77" i="28"/>
  <c r="W77" i="28" s="1"/>
  <c r="G76" i="28"/>
  <c r="W76" i="28" s="1"/>
  <c r="G75" i="28"/>
  <c r="W75" i="28" s="1"/>
  <c r="G74" i="28"/>
  <c r="W74" i="28" s="1"/>
  <c r="G73" i="28"/>
  <c r="W73" i="28" s="1"/>
  <c r="G72" i="28"/>
  <c r="W72" i="28" s="1"/>
  <c r="G71" i="28"/>
  <c r="W71" i="28" s="1"/>
  <c r="G70" i="28"/>
  <c r="W70" i="28" s="1"/>
  <c r="G64" i="28"/>
  <c r="W64" i="28" s="1"/>
  <c r="G63" i="28"/>
  <c r="W63" i="28" s="1"/>
  <c r="G62" i="28"/>
  <c r="W62" i="28" s="1"/>
  <c r="G61" i="28"/>
  <c r="W61" i="28" s="1"/>
  <c r="G60" i="28"/>
  <c r="W60" i="28" s="1"/>
  <c r="G59" i="28"/>
  <c r="W59" i="28" s="1"/>
  <c r="G58" i="28"/>
  <c r="W58" i="28" s="1"/>
  <c r="G57" i="28"/>
  <c r="W57" i="28" s="1"/>
  <c r="G56" i="28"/>
  <c r="W56" i="28" s="1"/>
  <c r="G55" i="28"/>
  <c r="W55" i="28" s="1"/>
  <c r="G54" i="28"/>
  <c r="W54" i="28" s="1"/>
  <c r="G53" i="28"/>
  <c r="W53" i="28" s="1"/>
  <c r="G52" i="28"/>
  <c r="W52" i="28" s="1"/>
  <c r="G51" i="28"/>
  <c r="W51" i="28" s="1"/>
  <c r="G50" i="28"/>
  <c r="W50" i="28" s="1"/>
  <c r="G49" i="28"/>
  <c r="W49" i="28" s="1"/>
  <c r="G48" i="28"/>
  <c r="W48" i="28" s="1"/>
  <c r="G47" i="28"/>
  <c r="W47" i="28" s="1"/>
  <c r="G42" i="28"/>
  <c r="W42" i="28" s="1"/>
  <c r="G41" i="28"/>
  <c r="W41" i="28" s="1"/>
  <c r="G40" i="28"/>
  <c r="W40" i="28" s="1"/>
  <c r="G39" i="28"/>
  <c r="W39" i="28" s="1"/>
  <c r="G38" i="28"/>
  <c r="W38" i="28" s="1"/>
  <c r="G37" i="28"/>
  <c r="W37" i="28" s="1"/>
  <c r="G36" i="28"/>
  <c r="W36" i="28" s="1"/>
  <c r="G35" i="28"/>
  <c r="W35" i="28" s="1"/>
  <c r="G34" i="28"/>
  <c r="W34" i="28" s="1"/>
  <c r="G33" i="28"/>
  <c r="W33" i="28" s="1"/>
  <c r="G32" i="28"/>
  <c r="W32" i="28" s="1"/>
  <c r="G31" i="28"/>
  <c r="W31" i="28" s="1"/>
  <c r="G30" i="28"/>
  <c r="W30" i="28" s="1"/>
  <c r="G29" i="28"/>
  <c r="W29" i="28" s="1"/>
  <c r="G28" i="28"/>
  <c r="W28" i="28" s="1"/>
  <c r="G27" i="28"/>
  <c r="W27" i="28" s="1"/>
  <c r="G26" i="28"/>
  <c r="W26" i="28" s="1"/>
  <c r="G25" i="28"/>
  <c r="W25" i="28" s="1"/>
  <c r="G20" i="28"/>
  <c r="W20" i="28" s="1"/>
  <c r="G19" i="28"/>
  <c r="W19" i="28" s="1"/>
  <c r="G18" i="28"/>
  <c r="W18" i="28" s="1"/>
  <c r="G17" i="28"/>
  <c r="W17" i="28" s="1"/>
  <c r="G16" i="28"/>
  <c r="W16" i="28" s="1"/>
  <c r="G15" i="28"/>
  <c r="W15" i="28" s="1"/>
  <c r="G14" i="28"/>
  <c r="W14" i="28" s="1"/>
  <c r="G13" i="28"/>
  <c r="W13" i="28" s="1"/>
  <c r="G12" i="28"/>
  <c r="W12" i="28" s="1"/>
  <c r="G11" i="28"/>
  <c r="W11" i="28" s="1"/>
  <c r="G10" i="28"/>
  <c r="W10" i="28" s="1"/>
  <c r="G9" i="28"/>
  <c r="W9" i="28" s="1"/>
  <c r="G8" i="28"/>
  <c r="W8" i="28" s="1"/>
  <c r="G7" i="28"/>
  <c r="W7" i="28" s="1"/>
  <c r="G6" i="28"/>
  <c r="W6" i="28" s="1"/>
  <c r="G5" i="28"/>
  <c r="W5" i="28" s="1"/>
  <c r="G4" i="28"/>
  <c r="W4" i="28" s="1"/>
  <c r="G3" i="28"/>
  <c r="W3" i="28" s="1"/>
  <c r="D317" i="43"/>
  <c r="D316" i="43"/>
  <c r="D315" i="43"/>
  <c r="D314" i="43"/>
  <c r="AB313" i="43"/>
  <c r="Q313" i="43"/>
  <c r="D313" i="43"/>
  <c r="D312" i="43"/>
  <c r="D311" i="43"/>
  <c r="D310" i="43"/>
  <c r="D309" i="43"/>
  <c r="D308" i="43"/>
  <c r="D307" i="43"/>
  <c r="D306" i="43"/>
  <c r="D305" i="43"/>
  <c r="D304" i="43"/>
  <c r="D303" i="43"/>
  <c r="D302" i="43"/>
  <c r="D301" i="43"/>
  <c r="G90" i="43"/>
  <c r="F90" i="43"/>
  <c r="AA90" i="43" s="1"/>
  <c r="G89" i="43"/>
  <c r="F89" i="43"/>
  <c r="AA89" i="43" s="1"/>
  <c r="G86" i="43"/>
  <c r="AB86" i="43" s="1"/>
  <c r="G85" i="43"/>
  <c r="AB85" i="43" s="1"/>
  <c r="G84" i="43"/>
  <c r="AB84" i="43" s="1"/>
  <c r="G83" i="43"/>
  <c r="AB83" i="43" s="1"/>
  <c r="G82" i="43"/>
  <c r="AB82" i="43" s="1"/>
  <c r="F82" i="43"/>
  <c r="AA82" i="43" s="1"/>
  <c r="G80" i="43"/>
  <c r="AB80" i="43" s="1"/>
  <c r="G79" i="43"/>
  <c r="AB79" i="43" s="1"/>
  <c r="G78" i="43"/>
  <c r="AB78" i="43" s="1"/>
  <c r="L70" i="43"/>
  <c r="L68" i="43" s="1"/>
  <c r="G77" i="43"/>
  <c r="AB77" i="43" s="1"/>
  <c r="G76" i="43"/>
  <c r="AB76" i="43" s="1"/>
  <c r="F76" i="43"/>
  <c r="AA76" i="43" s="1"/>
  <c r="F55" i="43"/>
  <c r="W128" i="43" l="1"/>
  <c r="U125" i="43"/>
  <c r="X126" i="43"/>
  <c r="S127" i="43"/>
  <c r="Y125" i="43"/>
  <c r="V128" i="43"/>
  <c r="W129" i="43"/>
  <c r="U129" i="43"/>
  <c r="J35" i="43" s="1"/>
  <c r="U124" i="43"/>
  <c r="X129" i="43"/>
  <c r="V126" i="43"/>
  <c r="V129" i="43"/>
  <c r="W124" i="43"/>
  <c r="U127" i="43"/>
  <c r="Y126" i="43"/>
  <c r="Y129" i="43"/>
  <c r="N35" i="43" s="1"/>
  <c r="V127" i="43"/>
  <c r="V125" i="43"/>
  <c r="T126" i="43"/>
  <c r="W125" i="43"/>
  <c r="S126" i="43"/>
  <c r="T128" i="43"/>
  <c r="T129" i="43"/>
  <c r="Y128" i="43"/>
  <c r="T127" i="43"/>
  <c r="S128" i="43"/>
  <c r="V124" i="43"/>
  <c r="S129" i="43"/>
  <c r="U128" i="43"/>
  <c r="X124" i="43"/>
  <c r="S124" i="43"/>
  <c r="W126" i="43"/>
  <c r="X125" i="43"/>
  <c r="T124" i="43"/>
  <c r="W127" i="43"/>
  <c r="X128" i="43"/>
  <c r="T125" i="43"/>
  <c r="S125" i="43"/>
  <c r="Y127" i="43"/>
  <c r="Y124" i="43"/>
  <c r="AI38" i="43"/>
  <c r="T33" i="43"/>
  <c r="R51" i="43"/>
  <c r="Y38" i="43"/>
  <c r="R50" i="43"/>
  <c r="AI33" i="43"/>
  <c r="AI39" i="43"/>
  <c r="Y34" i="43"/>
  <c r="Y33" i="43"/>
  <c r="Y39" i="43"/>
  <c r="AI34" i="43"/>
  <c r="V38" i="43"/>
  <c r="V50" i="43"/>
  <c r="AH39" i="43"/>
  <c r="AH51" i="43"/>
  <c r="AF38" i="43"/>
  <c r="AF50" i="43"/>
  <c r="T39" i="43"/>
  <c r="T51" i="43"/>
  <c r="W38" i="43"/>
  <c r="W50" i="43"/>
  <c r="S38" i="43"/>
  <c r="S50" i="43"/>
  <c r="AD39" i="43"/>
  <c r="AD51" i="43"/>
  <c r="AH38" i="43"/>
  <c r="AH50" i="43"/>
  <c r="AF39" i="43"/>
  <c r="AF51" i="43"/>
  <c r="U38" i="43"/>
  <c r="U50" i="43"/>
  <c r="AD38" i="43"/>
  <c r="AD50" i="43"/>
  <c r="AC39" i="43"/>
  <c r="AC51" i="43"/>
  <c r="X39" i="43"/>
  <c r="X51" i="43"/>
  <c r="V39" i="43"/>
  <c r="V51" i="43"/>
  <c r="T38" i="43"/>
  <c r="T50" i="43"/>
  <c r="AE39" i="43"/>
  <c r="AE51" i="43"/>
  <c r="AE38" i="43"/>
  <c r="AE50" i="43"/>
  <c r="AG39" i="43"/>
  <c r="AG51" i="43"/>
  <c r="AG38" i="43"/>
  <c r="AG50" i="43"/>
  <c r="AC38" i="43"/>
  <c r="AC50" i="43"/>
  <c r="U39" i="43"/>
  <c r="U51" i="43"/>
  <c r="X38" i="43"/>
  <c r="X50" i="43"/>
  <c r="W39" i="43"/>
  <c r="W51" i="43"/>
  <c r="S39" i="43"/>
  <c r="S51" i="43"/>
  <c r="AS102" i="43"/>
  <c r="AS97" i="43"/>
  <c r="AS95" i="43"/>
  <c r="AS103" i="43"/>
  <c r="AS100" i="43"/>
  <c r="AS98" i="43"/>
  <c r="AS104" i="43"/>
  <c r="AS101" i="43"/>
  <c r="AS99" i="43"/>
  <c r="N105" i="43"/>
  <c r="Y30" i="43" s="1"/>
  <c r="AS107" i="43"/>
  <c r="AS94" i="43"/>
  <c r="AS96" i="43"/>
  <c r="AS106" i="43"/>
  <c r="AS62" i="43"/>
  <c r="Y29" i="43"/>
  <c r="AF34" i="43"/>
  <c r="N305" i="31"/>
  <c r="N845" i="31"/>
  <c r="N833" i="31"/>
  <c r="N484" i="31"/>
  <c r="M657" i="31"/>
  <c r="M117" i="31"/>
  <c r="N1025" i="31"/>
  <c r="M293" i="31"/>
  <c r="N306" i="31"/>
  <c r="M837" i="31"/>
  <c r="M121" i="31"/>
  <c r="N298" i="31"/>
  <c r="N662" i="31"/>
  <c r="N846" i="31"/>
  <c r="M475" i="31"/>
  <c r="N118" i="31"/>
  <c r="N294" i="31"/>
  <c r="N658" i="31"/>
  <c r="N834" i="31"/>
  <c r="H835" i="31"/>
  <c r="I306" i="31"/>
  <c r="H658" i="31"/>
  <c r="H656" i="31"/>
  <c r="I841" i="31"/>
  <c r="H845" i="31"/>
  <c r="H297" i="31"/>
  <c r="H664" i="31"/>
  <c r="M1021" i="31"/>
  <c r="N114" i="31"/>
  <c r="M125" i="31"/>
  <c r="N302" i="31"/>
  <c r="N474" i="31"/>
  <c r="M653" i="31"/>
  <c r="N666" i="31"/>
  <c r="I842" i="31"/>
  <c r="M841" i="31"/>
  <c r="G81" i="43"/>
  <c r="AB81" i="43" s="1"/>
  <c r="AB89" i="43"/>
  <c r="N1018" i="31"/>
  <c r="N122" i="31"/>
  <c r="M661" i="31"/>
  <c r="N110" i="31"/>
  <c r="I115" i="31"/>
  <c r="I126" i="31"/>
  <c r="M113" i="31"/>
  <c r="N126" i="31"/>
  <c r="N290" i="31"/>
  <c r="N297" i="31"/>
  <c r="M301" i="31"/>
  <c r="N470" i="31"/>
  <c r="I657" i="31"/>
  <c r="I665" i="31"/>
  <c r="N654" i="31"/>
  <c r="M665" i="31"/>
  <c r="N842" i="31"/>
  <c r="G87" i="43"/>
  <c r="AB87" i="43" s="1"/>
  <c r="AB90" i="43"/>
  <c r="N477" i="31"/>
  <c r="N650" i="31"/>
  <c r="N838" i="31"/>
  <c r="I295" i="31"/>
  <c r="W33" i="43"/>
  <c r="S33" i="43"/>
  <c r="AO62" i="43"/>
  <c r="AP62" i="43"/>
  <c r="AQ62" i="43"/>
  <c r="AQ68" i="43"/>
  <c r="AR62" i="43"/>
  <c r="AV62" i="43"/>
  <c r="AM62" i="43"/>
  <c r="AN62" i="43"/>
  <c r="X33" i="43"/>
  <c r="AA100" i="43"/>
  <c r="AK100" i="43"/>
  <c r="I105" i="43"/>
  <c r="T30" i="43" s="1"/>
  <c r="AN107" i="43"/>
  <c r="AP96" i="43"/>
  <c r="AB102" i="43"/>
  <c r="AL102" i="43"/>
  <c r="AP106" i="43"/>
  <c r="AR102" i="43"/>
  <c r="AN100" i="43"/>
  <c r="AP97" i="43"/>
  <c r="AR94" i="43"/>
  <c r="H105" i="43"/>
  <c r="AM107" i="43"/>
  <c r="AV107" i="43"/>
  <c r="AO103" i="43"/>
  <c r="AQ100" i="43"/>
  <c r="AV98" i="43"/>
  <c r="AM98" i="43"/>
  <c r="AO95" i="43"/>
  <c r="K105" i="43"/>
  <c r="V30" i="43" s="1"/>
  <c r="AP107" i="43"/>
  <c r="AR103" i="43"/>
  <c r="AN101" i="43"/>
  <c r="AP98" i="43"/>
  <c r="AR95" i="43"/>
  <c r="AQ103" i="43"/>
  <c r="AM97" i="43"/>
  <c r="AV97" i="43"/>
  <c r="AO100" i="43"/>
  <c r="AB103" i="43"/>
  <c r="AL103" i="43"/>
  <c r="AP103" i="43"/>
  <c r="T29" i="43"/>
  <c r="AN98" i="43"/>
  <c r="L105" i="43"/>
  <c r="W30" i="43" s="1"/>
  <c r="AQ107" i="43"/>
  <c r="AB96" i="43"/>
  <c r="AL96" i="43"/>
  <c r="AA106" i="43"/>
  <c r="AK106" i="43"/>
  <c r="AQ95" i="43"/>
  <c r="AB100" i="43"/>
  <c r="AL100" i="43"/>
  <c r="AB97" i="43"/>
  <c r="AL97" i="43"/>
  <c r="AR104" i="43"/>
  <c r="AN102" i="43"/>
  <c r="AP99" i="43"/>
  <c r="AR96" i="43"/>
  <c r="AN94" i="43"/>
  <c r="AO106" i="43"/>
  <c r="AQ102" i="43"/>
  <c r="AV100" i="43"/>
  <c r="AM100" i="43"/>
  <c r="AO97" i="43"/>
  <c r="AQ94" i="43"/>
  <c r="AR106" i="43"/>
  <c r="AN103" i="43"/>
  <c r="AP100" i="43"/>
  <c r="AR97" i="43"/>
  <c r="AN95" i="43"/>
  <c r="AM101" i="43"/>
  <c r="AV101" i="43"/>
  <c r="AQ97" i="43"/>
  <c r="AQ99" i="43"/>
  <c r="AM99" i="43"/>
  <c r="AV99" i="43"/>
  <c r="AO104" i="43"/>
  <c r="AQ101" i="43"/>
  <c r="AB107" i="43"/>
  <c r="AL107" i="43"/>
  <c r="AR100" i="43"/>
  <c r="AP95" i="43"/>
  <c r="AV104" i="43"/>
  <c r="AM104" i="43"/>
  <c r="AO101" i="43"/>
  <c r="W29" i="43"/>
  <c r="AQ98" i="43"/>
  <c r="AV96" i="43"/>
  <c r="AM96" i="43"/>
  <c r="AP104" i="43"/>
  <c r="AR101" i="43"/>
  <c r="AN99" i="43"/>
  <c r="J105" i="43"/>
  <c r="U30" i="43" s="1"/>
  <c r="AO107" i="43"/>
  <c r="AO102" i="43"/>
  <c r="AM103" i="43"/>
  <c r="AV103" i="43"/>
  <c r="AO96" i="43"/>
  <c r="AB94" i="43"/>
  <c r="AL94" i="43"/>
  <c r="AB95" i="43"/>
  <c r="AL95" i="43"/>
  <c r="AA107" i="43"/>
  <c r="AK107" i="43"/>
  <c r="M105" i="43"/>
  <c r="X30" i="43" s="1"/>
  <c r="AR107" i="43"/>
  <c r="AN104" i="43"/>
  <c r="AP101" i="43"/>
  <c r="X29" i="43"/>
  <c r="AR98" i="43"/>
  <c r="AN96" i="43"/>
  <c r="AB101" i="43"/>
  <c r="AL101" i="43"/>
  <c r="AQ104" i="43"/>
  <c r="AV102" i="43"/>
  <c r="AM102" i="43"/>
  <c r="AO99" i="43"/>
  <c r="AQ96" i="43"/>
  <c r="AV94" i="43"/>
  <c r="AM94" i="43"/>
  <c r="AN106" i="43"/>
  <c r="AP102" i="43"/>
  <c r="AR99" i="43"/>
  <c r="AN97" i="43"/>
  <c r="AP94" i="43"/>
  <c r="AO98" i="43"/>
  <c r="AV106" i="43"/>
  <c r="AM106" i="43"/>
  <c r="AA94" i="43"/>
  <c r="AK94" i="43"/>
  <c r="AQ106" i="43"/>
  <c r="AM95" i="43"/>
  <c r="AV95" i="43"/>
  <c r="AO94" i="43"/>
  <c r="AB106" i="43"/>
  <c r="AL106" i="43"/>
  <c r="S29" i="43"/>
  <c r="T34" i="43"/>
  <c r="W34" i="43"/>
  <c r="U34" i="43"/>
  <c r="S34" i="43"/>
  <c r="U29" i="43"/>
  <c r="U33" i="43"/>
  <c r="V34" i="43"/>
  <c r="V29" i="43"/>
  <c r="X34" i="43"/>
  <c r="V33" i="43"/>
  <c r="AB104" i="43"/>
  <c r="AB98" i="43"/>
  <c r="AC34" i="43"/>
  <c r="AD33" i="43"/>
  <c r="AD34" i="43"/>
  <c r="AG34" i="43"/>
  <c r="AE33" i="43"/>
  <c r="AH33" i="43"/>
  <c r="AH34" i="43"/>
  <c r="AF33" i="43"/>
  <c r="AG33" i="43"/>
  <c r="AE34" i="43"/>
  <c r="AC33" i="43"/>
  <c r="M471" i="31"/>
  <c r="M478" i="31"/>
  <c r="M485" i="31"/>
  <c r="N476" i="31"/>
  <c r="N483" i="31"/>
  <c r="N473" i="31"/>
  <c r="N481" i="31"/>
  <c r="I834" i="31"/>
  <c r="I846" i="31"/>
  <c r="I836" i="31"/>
  <c r="I838" i="31"/>
  <c r="N1010" i="31"/>
  <c r="M1013" i="31"/>
  <c r="N1022" i="31"/>
  <c r="H1019" i="31"/>
  <c r="H1015" i="31"/>
  <c r="M832" i="31"/>
  <c r="M840" i="31"/>
  <c r="M831" i="31"/>
  <c r="M835" i="31"/>
  <c r="N836" i="31"/>
  <c r="M839" i="31"/>
  <c r="M843" i="31"/>
  <c r="N844" i="31"/>
  <c r="M847" i="31"/>
  <c r="H840" i="31"/>
  <c r="H844" i="31"/>
  <c r="H839" i="31"/>
  <c r="H843" i="31"/>
  <c r="H847" i="31"/>
  <c r="I837" i="31"/>
  <c r="I833" i="31"/>
  <c r="M830" i="31"/>
  <c r="I832" i="31"/>
  <c r="I831" i="31"/>
  <c r="I830" i="31"/>
  <c r="I650" i="31"/>
  <c r="I667" i="31"/>
  <c r="M656" i="31"/>
  <c r="M660" i="31"/>
  <c r="M652" i="31"/>
  <c r="M664" i="31"/>
  <c r="M651" i="31"/>
  <c r="M655" i="31"/>
  <c r="M659" i="31"/>
  <c r="M663" i="31"/>
  <c r="M667" i="31"/>
  <c r="I666" i="31"/>
  <c r="I663" i="31"/>
  <c r="I662" i="31"/>
  <c r="I661" i="31"/>
  <c r="I660" i="31"/>
  <c r="I659" i="31"/>
  <c r="I655" i="31"/>
  <c r="I654" i="31"/>
  <c r="I653" i="31"/>
  <c r="I652" i="31"/>
  <c r="I651" i="31"/>
  <c r="M482" i="31"/>
  <c r="M472" i="31"/>
  <c r="M479" i="31"/>
  <c r="M486" i="31"/>
  <c r="M480" i="31"/>
  <c r="M487" i="31"/>
  <c r="H486" i="31"/>
  <c r="H480" i="31"/>
  <c r="H487" i="31"/>
  <c r="M292" i="31"/>
  <c r="M304" i="31"/>
  <c r="M291" i="31"/>
  <c r="M295" i="31"/>
  <c r="N296" i="31"/>
  <c r="M299" i="31"/>
  <c r="N300" i="31"/>
  <c r="M303" i="31"/>
  <c r="M307" i="31"/>
  <c r="H293" i="31"/>
  <c r="I305" i="31"/>
  <c r="I292" i="31"/>
  <c r="I307" i="31"/>
  <c r="I304" i="31"/>
  <c r="I303" i="31"/>
  <c r="I302" i="31"/>
  <c r="I301" i="31"/>
  <c r="I300" i="31"/>
  <c r="I299" i="31"/>
  <c r="I298" i="31"/>
  <c r="I296" i="31"/>
  <c r="I294" i="31"/>
  <c r="I291" i="31"/>
  <c r="I290" i="31"/>
  <c r="M112" i="31"/>
  <c r="M124" i="31"/>
  <c r="M111" i="31"/>
  <c r="M115" i="31"/>
  <c r="N116" i="31"/>
  <c r="M119" i="31"/>
  <c r="N120" i="31"/>
  <c r="M123" i="31"/>
  <c r="M127" i="31"/>
  <c r="I125" i="31"/>
  <c r="I124" i="31"/>
  <c r="I127" i="31"/>
  <c r="I123" i="31"/>
  <c r="I122" i="31"/>
  <c r="I121" i="31"/>
  <c r="I120" i="31"/>
  <c r="I119" i="31"/>
  <c r="I118" i="31"/>
  <c r="I117" i="31"/>
  <c r="I116" i="31"/>
  <c r="I114" i="31"/>
  <c r="I113" i="31"/>
  <c r="I112" i="31"/>
  <c r="I111" i="31"/>
  <c r="I110" i="31"/>
  <c r="N1014" i="31"/>
  <c r="M1017" i="31"/>
  <c r="N1026" i="31"/>
  <c r="H1012" i="31"/>
  <c r="I1021" i="31"/>
  <c r="M1012" i="31"/>
  <c r="M1016" i="31"/>
  <c r="M1020" i="31"/>
  <c r="M1024" i="31"/>
  <c r="M1011" i="31"/>
  <c r="M1015" i="31"/>
  <c r="M1019" i="31"/>
  <c r="M1023" i="31"/>
  <c r="M1027" i="31"/>
  <c r="I1027" i="31"/>
  <c r="I1026" i="31"/>
  <c r="I1025" i="31"/>
  <c r="I1024" i="31"/>
  <c r="I1023" i="31"/>
  <c r="I1022" i="31"/>
  <c r="I1020" i="31"/>
  <c r="I1018" i="31"/>
  <c r="I1017" i="31"/>
  <c r="I1016" i="31"/>
  <c r="I1014" i="31"/>
  <c r="I1013" i="31"/>
  <c r="I1011" i="31"/>
  <c r="I1010" i="31"/>
  <c r="I58" i="43"/>
  <c r="N66" i="43"/>
  <c r="N64" i="43"/>
  <c r="H60" i="43"/>
  <c r="L69" i="43"/>
  <c r="L71" i="43" s="1"/>
  <c r="F63" i="43"/>
  <c r="M58" i="43"/>
  <c r="J63" i="43"/>
  <c r="J67" i="43"/>
  <c r="N65" i="43"/>
  <c r="L60" i="43"/>
  <c r="J65" i="43"/>
  <c r="I70" i="43"/>
  <c r="I68" i="43" s="1"/>
  <c r="I57" i="43"/>
  <c r="H59" i="43"/>
  <c r="H61" i="43"/>
  <c r="N63" i="43"/>
  <c r="N67" i="43"/>
  <c r="M70" i="43"/>
  <c r="M68" i="43" s="1"/>
  <c r="M57" i="43"/>
  <c r="L59" i="43"/>
  <c r="L61" i="43"/>
  <c r="J64" i="43"/>
  <c r="J66" i="43"/>
  <c r="H69" i="43"/>
  <c r="F57" i="43"/>
  <c r="BQ57" i="43" s="1"/>
  <c r="J57" i="43"/>
  <c r="N57" i="43"/>
  <c r="J58" i="43"/>
  <c r="N58" i="43"/>
  <c r="I59" i="43"/>
  <c r="M59" i="43"/>
  <c r="I60" i="43"/>
  <c r="M60" i="43"/>
  <c r="I61" i="43"/>
  <c r="M61" i="43"/>
  <c r="G63" i="43"/>
  <c r="K63" i="43"/>
  <c r="G64" i="43"/>
  <c r="K64" i="43"/>
  <c r="G65" i="43"/>
  <c r="K65" i="43"/>
  <c r="G66" i="43"/>
  <c r="K66" i="43"/>
  <c r="G67" i="43"/>
  <c r="K67" i="43"/>
  <c r="I69" i="43"/>
  <c r="M69" i="43"/>
  <c r="F70" i="43"/>
  <c r="J70" i="43"/>
  <c r="J68" i="43" s="1"/>
  <c r="N70" i="43"/>
  <c r="G57" i="43"/>
  <c r="K57" i="43"/>
  <c r="G58" i="43"/>
  <c r="K58" i="43"/>
  <c r="J59" i="43"/>
  <c r="N59" i="43"/>
  <c r="J60" i="43"/>
  <c r="N60" i="43"/>
  <c r="J61" i="43"/>
  <c r="N61" i="43"/>
  <c r="H63" i="43"/>
  <c r="L63" i="43"/>
  <c r="H64" i="43"/>
  <c r="L64" i="43"/>
  <c r="H65" i="43"/>
  <c r="L65" i="43"/>
  <c r="H66" i="43"/>
  <c r="L66" i="43"/>
  <c r="H67" i="43"/>
  <c r="L67" i="43"/>
  <c r="F69" i="43"/>
  <c r="J69" i="43"/>
  <c r="N69" i="43"/>
  <c r="G70" i="43"/>
  <c r="K70" i="43"/>
  <c r="K68" i="43" s="1"/>
  <c r="L127" i="43"/>
  <c r="L119" i="43" s="1"/>
  <c r="H57" i="43"/>
  <c r="L57" i="43"/>
  <c r="H58" i="43"/>
  <c r="L58" i="43"/>
  <c r="G59" i="43"/>
  <c r="K59" i="43"/>
  <c r="G60" i="43"/>
  <c r="K60" i="43"/>
  <c r="G61" i="43"/>
  <c r="K61" i="43"/>
  <c r="I63" i="43"/>
  <c r="M63" i="43"/>
  <c r="I64" i="43"/>
  <c r="M64" i="43"/>
  <c r="I65" i="43"/>
  <c r="M65" i="43"/>
  <c r="I66" i="43"/>
  <c r="M66" i="43"/>
  <c r="I67" i="43"/>
  <c r="M67" i="43"/>
  <c r="G69" i="43"/>
  <c r="K69" i="43"/>
  <c r="H70" i="43"/>
  <c r="K35" i="43" l="1"/>
  <c r="I35" i="43"/>
  <c r="H35" i="43"/>
  <c r="L35" i="43"/>
  <c r="M35" i="43"/>
  <c r="H114" i="43"/>
  <c r="G33" i="43"/>
  <c r="G35" i="43"/>
  <c r="G37" i="43" s="1"/>
  <c r="I71" i="43"/>
  <c r="H68" i="43"/>
  <c r="AM68" i="43" s="1"/>
  <c r="M71" i="43"/>
  <c r="J71" i="43"/>
  <c r="N71" i="43"/>
  <c r="K71" i="43"/>
  <c r="H71" i="43"/>
  <c r="F8" i="43"/>
  <c r="J11" i="43" s="1"/>
  <c r="T10" i="43" s="1"/>
  <c r="AI11" i="43" s="1"/>
  <c r="AS105" i="43"/>
  <c r="AS66" i="43"/>
  <c r="N118" i="43"/>
  <c r="AS61" i="43"/>
  <c r="AS59" i="43"/>
  <c r="AS64" i="43"/>
  <c r="AS69" i="43"/>
  <c r="AS58" i="43"/>
  <c r="AS67" i="43"/>
  <c r="AS60" i="43"/>
  <c r="AS63" i="43"/>
  <c r="AS57" i="43"/>
  <c r="AS65" i="43"/>
  <c r="N116" i="43"/>
  <c r="N127" i="43"/>
  <c r="N119" i="43" s="1"/>
  <c r="N117" i="43"/>
  <c r="N120" i="43"/>
  <c r="N123" i="43"/>
  <c r="AI29" i="43"/>
  <c r="N115" i="43"/>
  <c r="N124" i="43"/>
  <c r="N114" i="43"/>
  <c r="N122" i="43"/>
  <c r="N68" i="43"/>
  <c r="N128" i="43"/>
  <c r="N125" i="43" s="1"/>
  <c r="N121" i="43"/>
  <c r="R30" i="43"/>
  <c r="R29" i="43"/>
  <c r="BR63" i="43"/>
  <c r="AN67" i="43"/>
  <c r="AN65" i="43"/>
  <c r="AN63" i="43"/>
  <c r="AV58" i="43"/>
  <c r="AM58" i="43"/>
  <c r="AP68" i="43"/>
  <c r="AV66" i="43"/>
  <c r="AM66" i="43"/>
  <c r="AV64" i="43"/>
  <c r="AM64" i="43"/>
  <c r="AO61" i="43"/>
  <c r="AO59" i="43"/>
  <c r="AR69" i="43"/>
  <c r="AP66" i="43"/>
  <c r="AP64" i="43"/>
  <c r="AR61" i="43"/>
  <c r="AR59" i="43"/>
  <c r="AO66" i="43"/>
  <c r="AR57" i="43"/>
  <c r="AM61" i="43"/>
  <c r="AV61" i="43"/>
  <c r="AO65" i="43"/>
  <c r="AO63" i="43"/>
  <c r="AV60" i="43"/>
  <c r="AM60" i="43"/>
  <c r="AP69" i="43"/>
  <c r="AR66" i="43"/>
  <c r="AR64" i="43"/>
  <c r="AP61" i="43"/>
  <c r="AP59" i="43"/>
  <c r="AQ57" i="43"/>
  <c r="AQ67" i="43"/>
  <c r="AQ65" i="43"/>
  <c r="AQ63" i="43"/>
  <c r="AP58" i="43"/>
  <c r="AN69" i="43"/>
  <c r="AN61" i="43"/>
  <c r="AN59" i="43"/>
  <c r="AO57" i="43"/>
  <c r="AO64" i="43"/>
  <c r="AR68" i="43"/>
  <c r="AM59" i="43"/>
  <c r="AV59" i="43"/>
  <c r="AQ60" i="43"/>
  <c r="AR58" i="43"/>
  <c r="AN66" i="43"/>
  <c r="AN64" i="43"/>
  <c r="AM57" i="43"/>
  <c r="AV57" i="43"/>
  <c r="AM67" i="43"/>
  <c r="AV67" i="43"/>
  <c r="AM65" i="43"/>
  <c r="AV65" i="43"/>
  <c r="AM63" i="43"/>
  <c r="AV63" i="43"/>
  <c r="AO60" i="43"/>
  <c r="AO68" i="43"/>
  <c r="AP67" i="43"/>
  <c r="AP65" i="43"/>
  <c r="AP63" i="43"/>
  <c r="AR60" i="43"/>
  <c r="AQ61" i="43"/>
  <c r="AN57" i="43"/>
  <c r="AR67" i="43"/>
  <c r="AR65" i="43"/>
  <c r="AR63" i="43"/>
  <c r="AP60" i="43"/>
  <c r="BW58" i="43"/>
  <c r="AQ58" i="43"/>
  <c r="AO69" i="43"/>
  <c r="AQ66" i="43"/>
  <c r="AQ64" i="43"/>
  <c r="AP57" i="43"/>
  <c r="AN60" i="43"/>
  <c r="AO58" i="43"/>
  <c r="AM69" i="43"/>
  <c r="AV69" i="43"/>
  <c r="AQ59" i="43"/>
  <c r="AN68" i="43"/>
  <c r="AO67" i="43"/>
  <c r="L128" i="43"/>
  <c r="L125" i="43" s="1"/>
  <c r="W119" i="43" s="1"/>
  <c r="AQ69" i="43"/>
  <c r="AN58" i="43"/>
  <c r="AM105" i="43"/>
  <c r="AV105" i="43"/>
  <c r="S30" i="43"/>
  <c r="AO105" i="43"/>
  <c r="AQ105" i="43"/>
  <c r="AP105" i="43"/>
  <c r="AN105" i="43"/>
  <c r="AR105" i="43"/>
  <c r="AF29" i="43"/>
  <c r="AG30" i="43"/>
  <c r="AD29" i="43"/>
  <c r="BT59" i="43"/>
  <c r="AE29" i="43"/>
  <c r="AH29" i="43"/>
  <c r="AB29" i="43"/>
  <c r="AC30" i="43"/>
  <c r="AF30" i="43"/>
  <c r="AE30" i="43"/>
  <c r="AC29" i="43"/>
  <c r="AH30" i="43"/>
  <c r="AB30" i="43"/>
  <c r="AG29" i="43"/>
  <c r="AD30" i="43"/>
  <c r="BU59" i="43"/>
  <c r="F114" i="43"/>
  <c r="Q57" i="43"/>
  <c r="BQ63" i="43"/>
  <c r="Q63" i="43"/>
  <c r="F127" i="43"/>
  <c r="Q69" i="43"/>
  <c r="F128" i="43"/>
  <c r="Q70" i="43"/>
  <c r="AA70" i="43" s="1"/>
  <c r="I120" i="43"/>
  <c r="F120" i="43"/>
  <c r="M123" i="43"/>
  <c r="K118" i="43"/>
  <c r="K116" i="43"/>
  <c r="BW69" i="43"/>
  <c r="R63" i="43"/>
  <c r="BW70" i="43"/>
  <c r="I121" i="43"/>
  <c r="BR64" i="43"/>
  <c r="R64" i="43"/>
  <c r="G127" i="43"/>
  <c r="R69" i="43"/>
  <c r="G118" i="43"/>
  <c r="R61" i="43"/>
  <c r="R118" i="43" s="1"/>
  <c r="R128" i="43" s="1"/>
  <c r="G116" i="43"/>
  <c r="R59" i="43"/>
  <c r="R116" i="43" s="1"/>
  <c r="R126" i="43" s="1"/>
  <c r="G115" i="43"/>
  <c r="R58" i="43"/>
  <c r="R115" i="43" s="1"/>
  <c r="R125" i="43" s="1"/>
  <c r="G117" i="43"/>
  <c r="R60" i="43"/>
  <c r="R117" i="43" s="1"/>
  <c r="R127" i="43" s="1"/>
  <c r="G114" i="43"/>
  <c r="R57" i="43"/>
  <c r="R114" i="43" s="1"/>
  <c r="R124" i="43" s="1"/>
  <c r="G128" i="43"/>
  <c r="R70" i="43"/>
  <c r="AB70" i="43" s="1"/>
  <c r="BR66" i="43"/>
  <c r="R66" i="43"/>
  <c r="G124" i="43"/>
  <c r="R67" i="43"/>
  <c r="BR65" i="43"/>
  <c r="R65" i="43"/>
  <c r="BV57" i="43"/>
  <c r="G120" i="43"/>
  <c r="BX70" i="43"/>
  <c r="BV70" i="43"/>
  <c r="J123" i="43"/>
  <c r="BX57" i="43"/>
  <c r="BS67" i="43"/>
  <c r="BT70" i="43"/>
  <c r="BR58" i="43"/>
  <c r="BR59" i="43"/>
  <c r="BR61" i="43"/>
  <c r="BW66" i="43"/>
  <c r="K120" i="43"/>
  <c r="BQ69" i="43"/>
  <c r="J122" i="43"/>
  <c r="BT63" i="43"/>
  <c r="I114" i="43"/>
  <c r="BW61" i="43"/>
  <c r="BT67" i="43"/>
  <c r="BT65" i="43"/>
  <c r="J114" i="43"/>
  <c r="M127" i="43"/>
  <c r="M119" i="43" s="1"/>
  <c r="H122" i="43"/>
  <c r="BW60" i="43"/>
  <c r="BS60" i="43"/>
  <c r="BX63" i="43"/>
  <c r="J116" i="43"/>
  <c r="U116" i="43" s="1"/>
  <c r="BR57" i="43"/>
  <c r="K117" i="43"/>
  <c r="H118" i="43"/>
  <c r="M120" i="43"/>
  <c r="J117" i="43"/>
  <c r="H115" i="43"/>
  <c r="K114" i="43"/>
  <c r="BS66" i="43"/>
  <c r="BS59" i="43"/>
  <c r="BT61" i="43"/>
  <c r="BX64" i="43"/>
  <c r="L123" i="43"/>
  <c r="BW64" i="43"/>
  <c r="BU64" i="43"/>
  <c r="BS70" i="43"/>
  <c r="J124" i="43"/>
  <c r="G121" i="43"/>
  <c r="H123" i="43"/>
  <c r="BX69" i="43"/>
  <c r="I128" i="43"/>
  <c r="I125" i="43" s="1"/>
  <c r="BU57" i="43"/>
  <c r="BU63" i="43"/>
  <c r="I123" i="43"/>
  <c r="K123" i="43"/>
  <c r="BX61" i="43"/>
  <c r="M116" i="43"/>
  <c r="BV67" i="43"/>
  <c r="J120" i="43"/>
  <c r="L115" i="43"/>
  <c r="BR70" i="43"/>
  <c r="G123" i="43"/>
  <c r="L117" i="43"/>
  <c r="I124" i="43"/>
  <c r="I122" i="43"/>
  <c r="H120" i="43"/>
  <c r="H116" i="43"/>
  <c r="BU60" i="43"/>
  <c r="BU61" i="43"/>
  <c r="BX67" i="43"/>
  <c r="BV65" i="43"/>
  <c r="BS63" i="43"/>
  <c r="I127" i="43"/>
  <c r="I119" i="43" s="1"/>
  <c r="M124" i="43"/>
  <c r="BX65" i="43"/>
  <c r="BT69" i="43"/>
  <c r="BX59" i="43"/>
  <c r="BT60" i="43"/>
  <c r="BS69" i="43"/>
  <c r="BT64" i="43"/>
  <c r="BU67" i="43"/>
  <c r="BS65" i="43"/>
  <c r="BV59" i="43"/>
  <c r="M122" i="43"/>
  <c r="H128" i="43"/>
  <c r="H125" i="43" s="1"/>
  <c r="BV60" i="43"/>
  <c r="J118" i="43"/>
  <c r="BV61" i="43"/>
  <c r="BR69" i="43"/>
  <c r="BU66" i="43"/>
  <c r="BT58" i="43"/>
  <c r="H124" i="43"/>
  <c r="BS61" i="43"/>
  <c r="L122" i="43"/>
  <c r="L120" i="43"/>
  <c r="K121" i="43"/>
  <c r="I117" i="43"/>
  <c r="M128" i="43"/>
  <c r="M125" i="43" s="1"/>
  <c r="BS58" i="43"/>
  <c r="BW59" i="43"/>
  <c r="BV64" i="43"/>
  <c r="BR60" i="43"/>
  <c r="BW57" i="43"/>
  <c r="BS64" i="43"/>
  <c r="J121" i="43"/>
  <c r="M121" i="43"/>
  <c r="I116" i="43"/>
  <c r="T116" i="43" s="1"/>
  <c r="L114" i="43"/>
  <c r="L116" i="43"/>
  <c r="BS57" i="43"/>
  <c r="H127" i="43"/>
  <c r="H119" i="43" s="1"/>
  <c r="M114" i="43"/>
  <c r="BV66" i="43"/>
  <c r="M118" i="43"/>
  <c r="BU65" i="43"/>
  <c r="K128" i="43"/>
  <c r="K125" i="43" s="1"/>
  <c r="BV69" i="43"/>
  <c r="K127" i="43"/>
  <c r="K119" i="43" s="1"/>
  <c r="BX58" i="43"/>
  <c r="BW63" i="43"/>
  <c r="BW65" i="43"/>
  <c r="BX66" i="43"/>
  <c r="I115" i="43"/>
  <c r="J127" i="43"/>
  <c r="J119" i="43" s="1"/>
  <c r="BU69" i="43"/>
  <c r="BU70" i="43"/>
  <c r="L121" i="43"/>
  <c r="I118" i="43"/>
  <c r="M115" i="43"/>
  <c r="L124" i="43"/>
  <c r="BW67" i="43"/>
  <c r="J115" i="43"/>
  <c r="BU58" i="43"/>
  <c r="BX60" i="43"/>
  <c r="BV58" i="43"/>
  <c r="BQ70" i="43"/>
  <c r="BR67" i="43"/>
  <c r="G122" i="43"/>
  <c r="BT66" i="43"/>
  <c r="K115" i="43"/>
  <c r="L118" i="43"/>
  <c r="H121" i="43"/>
  <c r="H117" i="43"/>
  <c r="J128" i="43"/>
  <c r="J125" i="43" s="1"/>
  <c r="K124" i="43"/>
  <c r="K122" i="43"/>
  <c r="BV63" i="43"/>
  <c r="M117" i="43"/>
  <c r="BT57" i="43"/>
  <c r="AV68" i="43" l="1"/>
  <c r="U117" i="43"/>
  <c r="S116" i="43"/>
  <c r="V119" i="43"/>
  <c r="U115" i="43"/>
  <c r="S118" i="43"/>
  <c r="S117" i="43"/>
  <c r="S119" i="43"/>
  <c r="W117" i="43"/>
  <c r="T119" i="43"/>
  <c r="Y114" i="43"/>
  <c r="V115" i="43"/>
  <c r="T117" i="43"/>
  <c r="X117" i="43"/>
  <c r="U119" i="43"/>
  <c r="T115" i="43"/>
  <c r="T118" i="43"/>
  <c r="W116" i="43"/>
  <c r="X118" i="43"/>
  <c r="W114" i="43"/>
  <c r="L33" i="43" s="1"/>
  <c r="L37" i="43" s="1"/>
  <c r="W115" i="43"/>
  <c r="Y115" i="43"/>
  <c r="Y116" i="43"/>
  <c r="W118" i="43"/>
  <c r="X115" i="43"/>
  <c r="U118" i="43"/>
  <c r="X116" i="43"/>
  <c r="V117" i="43"/>
  <c r="T114" i="43"/>
  <c r="Y118" i="43"/>
  <c r="S114" i="43"/>
  <c r="X114" i="43"/>
  <c r="V114" i="43"/>
  <c r="X119" i="43"/>
  <c r="V116" i="43"/>
  <c r="Y117" i="43"/>
  <c r="S115" i="43"/>
  <c r="U114" i="43"/>
  <c r="V118" i="43"/>
  <c r="Y119" i="43"/>
  <c r="H29" i="43"/>
  <c r="K29" i="43"/>
  <c r="AB51" i="43"/>
  <c r="AL57" i="43"/>
  <c r="AB50" i="43"/>
  <c r="K30" i="43"/>
  <c r="AI30" i="43"/>
  <c r="AS68" i="43"/>
  <c r="M29" i="43"/>
  <c r="N29" i="43"/>
  <c r="I30" i="43"/>
  <c r="L29" i="43"/>
  <c r="J30" i="43"/>
  <c r="N30" i="43"/>
  <c r="L30" i="43"/>
  <c r="M30" i="43"/>
  <c r="G119" i="43"/>
  <c r="G29" i="43" s="1"/>
  <c r="G125" i="43"/>
  <c r="AA63" i="43"/>
  <c r="AK63" i="43"/>
  <c r="AB65" i="43"/>
  <c r="AL65" i="43"/>
  <c r="AB66" i="43"/>
  <c r="AL66" i="43"/>
  <c r="AB58" i="43"/>
  <c r="AL58" i="43"/>
  <c r="AB61" i="43"/>
  <c r="AL61" i="43"/>
  <c r="AB64" i="43"/>
  <c r="AL64" i="43"/>
  <c r="AB63" i="43"/>
  <c r="AL63" i="43"/>
  <c r="AA69" i="43"/>
  <c r="AK69" i="43"/>
  <c r="AA57" i="43"/>
  <c r="AK57" i="43"/>
  <c r="AB67" i="43"/>
  <c r="AL67" i="43"/>
  <c r="AB60" i="43"/>
  <c r="AL60" i="43"/>
  <c r="AB59" i="43"/>
  <c r="AL59" i="43"/>
  <c r="AB69" i="43"/>
  <c r="AL69" i="43"/>
  <c r="AB57" i="43"/>
  <c r="H30" i="43"/>
  <c r="J29" i="43"/>
  <c r="I29" i="43"/>
  <c r="G181" i="31"/>
  <c r="I181" i="31" s="1"/>
  <c r="G180" i="31"/>
  <c r="H180" i="31" s="1"/>
  <c r="G179" i="31"/>
  <c r="I179" i="31" s="1"/>
  <c r="G178" i="31"/>
  <c r="I178" i="31" s="1"/>
  <c r="G177" i="31"/>
  <c r="I177" i="31" s="1"/>
  <c r="G176" i="31"/>
  <c r="H176" i="31" s="1"/>
  <c r="G175" i="31"/>
  <c r="I175" i="31" s="1"/>
  <c r="G174" i="31"/>
  <c r="I174" i="31" s="1"/>
  <c r="G173" i="31"/>
  <c r="I173" i="31" s="1"/>
  <c r="G172" i="31"/>
  <c r="H172" i="31" s="1"/>
  <c r="G171" i="31"/>
  <c r="I171" i="31" s="1"/>
  <c r="G170" i="31"/>
  <c r="I170" i="31" s="1"/>
  <c r="G169" i="31"/>
  <c r="I169" i="31" s="1"/>
  <c r="G168" i="31"/>
  <c r="H168" i="31" s="1"/>
  <c r="G167" i="31"/>
  <c r="I167" i="31" s="1"/>
  <c r="G166" i="31"/>
  <c r="I166" i="31" s="1"/>
  <c r="G165" i="31"/>
  <c r="I165" i="31" s="1"/>
  <c r="G164" i="31"/>
  <c r="H164" i="31" s="1"/>
  <c r="G361" i="31"/>
  <c r="I361" i="31" s="1"/>
  <c r="G360" i="31"/>
  <c r="I360" i="31" s="1"/>
  <c r="G359" i="31"/>
  <c r="I359" i="31" s="1"/>
  <c r="G358" i="31"/>
  <c r="H358" i="31" s="1"/>
  <c r="G357" i="31"/>
  <c r="I357" i="31" s="1"/>
  <c r="G356" i="31"/>
  <c r="I356" i="31" s="1"/>
  <c r="I355" i="31"/>
  <c r="G354" i="31"/>
  <c r="H354" i="31" s="1"/>
  <c r="G353" i="31"/>
  <c r="I353" i="31" s="1"/>
  <c r="G352" i="31"/>
  <c r="I352" i="31" s="1"/>
  <c r="G351" i="31"/>
  <c r="I351" i="31" s="1"/>
  <c r="G350" i="31"/>
  <c r="H350" i="31" s="1"/>
  <c r="G349" i="31"/>
  <c r="I349" i="31" s="1"/>
  <c r="G348" i="31"/>
  <c r="I348" i="31" s="1"/>
  <c r="G347" i="31"/>
  <c r="I347" i="31" s="1"/>
  <c r="G346" i="31"/>
  <c r="H346" i="31" s="1"/>
  <c r="G345" i="31"/>
  <c r="I345" i="31" s="1"/>
  <c r="G344" i="31"/>
  <c r="I344" i="31" s="1"/>
  <c r="G541" i="31"/>
  <c r="I541" i="31" s="1"/>
  <c r="G540" i="31"/>
  <c r="H540" i="31" s="1"/>
  <c r="G539" i="31"/>
  <c r="I539" i="31" s="1"/>
  <c r="G538" i="31"/>
  <c r="I538" i="31" s="1"/>
  <c r="G537" i="31"/>
  <c r="I537" i="31" s="1"/>
  <c r="G536" i="31"/>
  <c r="H536" i="31" s="1"/>
  <c r="G535" i="31"/>
  <c r="I535" i="31" s="1"/>
  <c r="G534" i="31"/>
  <c r="I534" i="31" s="1"/>
  <c r="G533" i="31"/>
  <c r="I533" i="31" s="1"/>
  <c r="G532" i="31"/>
  <c r="H532" i="31" s="1"/>
  <c r="G531" i="31"/>
  <c r="H531" i="31" s="1"/>
  <c r="G530" i="31"/>
  <c r="I530" i="31" s="1"/>
  <c r="G529" i="31"/>
  <c r="I529" i="31" s="1"/>
  <c r="G528" i="31"/>
  <c r="H528" i="31" s="1"/>
  <c r="G527" i="31"/>
  <c r="H527" i="31" s="1"/>
  <c r="G526" i="31"/>
  <c r="H526" i="31" s="1"/>
  <c r="G525" i="31"/>
  <c r="I525" i="31" s="1"/>
  <c r="G524" i="31"/>
  <c r="H524" i="31" s="1"/>
  <c r="G721" i="31"/>
  <c r="I721" i="31" s="1"/>
  <c r="G720" i="31"/>
  <c r="I720" i="31" s="1"/>
  <c r="G719" i="31"/>
  <c r="I719" i="31" s="1"/>
  <c r="G718" i="31"/>
  <c r="H718" i="31" s="1"/>
  <c r="G717" i="31"/>
  <c r="I717" i="31" s="1"/>
  <c r="G716" i="31"/>
  <c r="H716" i="31" s="1"/>
  <c r="G715" i="31"/>
  <c r="I715" i="31" s="1"/>
  <c r="G714" i="31"/>
  <c r="H714" i="31" s="1"/>
  <c r="G713" i="31"/>
  <c r="H713" i="31" s="1"/>
  <c r="G712" i="31"/>
  <c r="I712" i="31" s="1"/>
  <c r="G711" i="31"/>
  <c r="I711" i="31" s="1"/>
  <c r="G710" i="31"/>
  <c r="H710" i="31" s="1"/>
  <c r="G709" i="31"/>
  <c r="I709" i="31" s="1"/>
  <c r="G708" i="31"/>
  <c r="H708" i="31" s="1"/>
  <c r="G707" i="31"/>
  <c r="I707" i="31" s="1"/>
  <c r="G706" i="31"/>
  <c r="H706" i="31" s="1"/>
  <c r="G705" i="31"/>
  <c r="I705" i="31" s="1"/>
  <c r="G704" i="31"/>
  <c r="I704" i="31" s="1"/>
  <c r="G901" i="31"/>
  <c r="I901" i="31" s="1"/>
  <c r="G900" i="31"/>
  <c r="H900" i="31" s="1"/>
  <c r="G899" i="31"/>
  <c r="I899" i="31" s="1"/>
  <c r="G898" i="31"/>
  <c r="I898" i="31" s="1"/>
  <c r="G897" i="31"/>
  <c r="I897" i="31" s="1"/>
  <c r="G896" i="31"/>
  <c r="H896" i="31" s="1"/>
  <c r="G895" i="31"/>
  <c r="H895" i="31" s="1"/>
  <c r="G894" i="31"/>
  <c r="I894" i="31" s="1"/>
  <c r="G893" i="31"/>
  <c r="I893" i="31" s="1"/>
  <c r="G892" i="31"/>
  <c r="H892" i="31" s="1"/>
  <c r="G891" i="31"/>
  <c r="I891" i="31" s="1"/>
  <c r="G890" i="31"/>
  <c r="I890" i="31" s="1"/>
  <c r="G889" i="31"/>
  <c r="I889" i="31" s="1"/>
  <c r="G888" i="31"/>
  <c r="H888" i="31" s="1"/>
  <c r="G887" i="31"/>
  <c r="I887" i="31" s="1"/>
  <c r="G886" i="31"/>
  <c r="I886" i="31" s="1"/>
  <c r="G885" i="31"/>
  <c r="I885" i="31" s="1"/>
  <c r="G884" i="31"/>
  <c r="H884" i="31" s="1"/>
  <c r="G1081" i="31"/>
  <c r="I1081" i="31" s="1"/>
  <c r="G1080" i="31"/>
  <c r="I1080" i="31" s="1"/>
  <c r="G1079" i="31"/>
  <c r="I1079" i="31" s="1"/>
  <c r="G1078" i="31"/>
  <c r="H1078" i="31" s="1"/>
  <c r="G1077" i="31"/>
  <c r="I1077" i="31" s="1"/>
  <c r="G1076" i="31"/>
  <c r="I1076" i="31" s="1"/>
  <c r="G1075" i="31"/>
  <c r="I1075" i="31" s="1"/>
  <c r="G1074" i="31"/>
  <c r="H1074" i="31" s="1"/>
  <c r="G1073" i="31"/>
  <c r="I1073" i="31" s="1"/>
  <c r="G1072" i="31"/>
  <c r="I1072" i="31" s="1"/>
  <c r="G1071" i="31"/>
  <c r="I1071" i="31" s="1"/>
  <c r="G1070" i="31"/>
  <c r="H1070" i="31" s="1"/>
  <c r="G1069" i="31"/>
  <c r="I1069" i="31" s="1"/>
  <c r="G1068" i="31"/>
  <c r="I1068" i="31" s="1"/>
  <c r="G1067" i="31"/>
  <c r="I1067" i="31" s="1"/>
  <c r="G1066" i="31"/>
  <c r="H1066" i="31" s="1"/>
  <c r="G1065" i="31"/>
  <c r="I1065" i="31" s="1"/>
  <c r="G1064" i="31"/>
  <c r="I1064" i="31" s="1"/>
  <c r="I33" i="43" l="1"/>
  <c r="I37" i="43" s="1"/>
  <c r="N33" i="43"/>
  <c r="N37" i="43" s="1"/>
  <c r="M33" i="43"/>
  <c r="M37" i="43" s="1"/>
  <c r="H33" i="43"/>
  <c r="H37" i="43" s="1"/>
  <c r="K33" i="43"/>
  <c r="K37" i="43" s="1"/>
  <c r="J33" i="43"/>
  <c r="J37" i="43" s="1"/>
  <c r="AB33" i="43"/>
  <c r="AB38" i="43" s="1"/>
  <c r="AB34" i="43"/>
  <c r="AB39" i="43" s="1"/>
  <c r="R33" i="43"/>
  <c r="R38" i="43" s="1"/>
  <c r="G30" i="43"/>
  <c r="R34" i="43"/>
  <c r="R39" i="43" s="1"/>
  <c r="I527" i="31"/>
  <c r="H359" i="31"/>
  <c r="I172" i="31"/>
  <c r="I1066" i="31"/>
  <c r="H1069" i="31"/>
  <c r="I884" i="31"/>
  <c r="H887" i="31"/>
  <c r="I895" i="31"/>
  <c r="I706" i="31"/>
  <c r="H709" i="31"/>
  <c r="I718" i="31"/>
  <c r="H721" i="31"/>
  <c r="I531" i="31"/>
  <c r="H345" i="31"/>
  <c r="I354" i="31"/>
  <c r="H357" i="31"/>
  <c r="I180" i="31"/>
  <c r="I1074" i="31"/>
  <c r="H1077" i="31"/>
  <c r="H541" i="31"/>
  <c r="H165" i="31"/>
  <c r="I168" i="31"/>
  <c r="I1070" i="31"/>
  <c r="H1073" i="31"/>
  <c r="I888" i="31"/>
  <c r="H891" i="31"/>
  <c r="I900" i="31"/>
  <c r="H705" i="31"/>
  <c r="I713" i="31"/>
  <c r="I524" i="31"/>
  <c r="I536" i="31"/>
  <c r="H539" i="31"/>
  <c r="H361" i="31"/>
  <c r="H175" i="31"/>
  <c r="H347" i="31"/>
  <c r="I350" i="31"/>
  <c r="H1065" i="31"/>
  <c r="I1078" i="31"/>
  <c r="H1081" i="31"/>
  <c r="I896" i="31"/>
  <c r="H899" i="31"/>
  <c r="I714" i="31"/>
  <c r="H717" i="31"/>
  <c r="I532" i="31"/>
  <c r="H535" i="31"/>
  <c r="I346" i="31"/>
  <c r="H353" i="31"/>
  <c r="H355" i="31"/>
  <c r="I164" i="31"/>
  <c r="H171" i="31"/>
  <c r="H173" i="31"/>
  <c r="I892" i="31"/>
  <c r="I710" i="31"/>
  <c r="I528" i="31"/>
  <c r="I540" i="31"/>
  <c r="H349" i="31"/>
  <c r="H351" i="31"/>
  <c r="I358" i="31"/>
  <c r="H167" i="31"/>
  <c r="H169" i="31"/>
  <c r="I176" i="31"/>
  <c r="H179" i="31"/>
  <c r="H1068" i="31"/>
  <c r="H1080" i="31"/>
  <c r="H886" i="31"/>
  <c r="H538" i="31"/>
  <c r="H344" i="31"/>
  <c r="H348" i="31"/>
  <c r="H352" i="31"/>
  <c r="H356" i="31"/>
  <c r="H360" i="31"/>
  <c r="H166" i="31"/>
  <c r="H170" i="31"/>
  <c r="H174" i="31"/>
  <c r="H178" i="31"/>
  <c r="H1064" i="31"/>
  <c r="H1072" i="31"/>
  <c r="H1076" i="31"/>
  <c r="H890" i="31"/>
  <c r="H894" i="31"/>
  <c r="H898" i="31"/>
  <c r="H704" i="31"/>
  <c r="H712" i="31"/>
  <c r="H720" i="31"/>
  <c r="H530" i="31"/>
  <c r="H534" i="31"/>
  <c r="H1067" i="31"/>
  <c r="H1071" i="31"/>
  <c r="H1075" i="31"/>
  <c r="H1079" i="31"/>
  <c r="H885" i="31"/>
  <c r="H889" i="31"/>
  <c r="H893" i="31"/>
  <c r="H897" i="31"/>
  <c r="H901" i="31"/>
  <c r="H707" i="31"/>
  <c r="I708" i="31"/>
  <c r="H711" i="31"/>
  <c r="H715" i="31"/>
  <c r="I716" i="31"/>
  <c r="H719" i="31"/>
  <c r="H525" i="31"/>
  <c r="I526" i="31"/>
  <c r="H529" i="31"/>
  <c r="H533" i="31"/>
  <c r="H537" i="31"/>
  <c r="H177" i="31"/>
  <c r="H181" i="31"/>
  <c r="L1063" i="31" l="1"/>
  <c r="M1063" i="31" s="1"/>
  <c r="G1063" i="31"/>
  <c r="I1063" i="31" s="1"/>
  <c r="L883" i="31"/>
  <c r="G883" i="31"/>
  <c r="L703" i="31"/>
  <c r="M703" i="31" s="1"/>
  <c r="G703" i="31"/>
  <c r="I703" i="31" s="1"/>
  <c r="L523" i="31"/>
  <c r="G523" i="31"/>
  <c r="L343" i="31"/>
  <c r="M343" i="31" s="1"/>
  <c r="G343" i="31"/>
  <c r="L163" i="31"/>
  <c r="G163" i="31"/>
  <c r="L1062" i="31"/>
  <c r="G1062" i="31"/>
  <c r="I1062" i="31" s="1"/>
  <c r="L882" i="31"/>
  <c r="G882" i="31"/>
  <c r="L702" i="31"/>
  <c r="M702" i="31" s="1"/>
  <c r="G702" i="31"/>
  <c r="I702" i="31" s="1"/>
  <c r="L522" i="31"/>
  <c r="G522" i="31"/>
  <c r="L342" i="31"/>
  <c r="M342" i="31" s="1"/>
  <c r="G342" i="31"/>
  <c r="I342" i="31" s="1"/>
  <c r="L162" i="31"/>
  <c r="G162" i="31"/>
  <c r="L1061" i="31"/>
  <c r="M1061" i="31" s="1"/>
  <c r="G1061" i="31"/>
  <c r="L881" i="31"/>
  <c r="G881" i="31"/>
  <c r="L701" i="31"/>
  <c r="G701" i="31"/>
  <c r="L521" i="31"/>
  <c r="G521" i="31"/>
  <c r="L341" i="31"/>
  <c r="G341" i="31"/>
  <c r="H341" i="31" s="1"/>
  <c r="L161" i="31"/>
  <c r="G161" i="31"/>
  <c r="L1060" i="31"/>
  <c r="M1060" i="31" s="1"/>
  <c r="G1060" i="31"/>
  <c r="I1060" i="31" s="1"/>
  <c r="L880" i="31"/>
  <c r="G880" i="31"/>
  <c r="L700" i="31"/>
  <c r="M700" i="31" s="1"/>
  <c r="G700" i="31"/>
  <c r="L520" i="31"/>
  <c r="G520" i="31"/>
  <c r="L340" i="31"/>
  <c r="G340" i="31"/>
  <c r="I340" i="31" s="1"/>
  <c r="L160" i="31"/>
  <c r="G160" i="31"/>
  <c r="L1059" i="31"/>
  <c r="M1059" i="31" s="1"/>
  <c r="G1059" i="31"/>
  <c r="L879" i="31"/>
  <c r="G879" i="31"/>
  <c r="L699" i="31"/>
  <c r="M699" i="31" s="1"/>
  <c r="G699" i="31"/>
  <c r="I699" i="31" s="1"/>
  <c r="L519" i="31"/>
  <c r="G519" i="31"/>
  <c r="L339" i="31"/>
  <c r="M339" i="31" s="1"/>
  <c r="G339" i="31"/>
  <c r="L159" i="31"/>
  <c r="G159" i="31"/>
  <c r="L1058" i="31"/>
  <c r="G1058" i="31"/>
  <c r="I1058" i="31" s="1"/>
  <c r="L878" i="31"/>
  <c r="G878" i="31"/>
  <c r="L698" i="31"/>
  <c r="M698" i="31" s="1"/>
  <c r="G698" i="31"/>
  <c r="H698" i="31" s="1"/>
  <c r="L518" i="31"/>
  <c r="G518" i="31"/>
  <c r="L338" i="31"/>
  <c r="M338" i="31" s="1"/>
  <c r="G338" i="31"/>
  <c r="I338" i="31" s="1"/>
  <c r="L158" i="31"/>
  <c r="G158" i="31"/>
  <c r="L1057" i="31"/>
  <c r="M1057" i="31" s="1"/>
  <c r="G1057" i="31"/>
  <c r="L877" i="31"/>
  <c r="G877" i="31"/>
  <c r="L697" i="31"/>
  <c r="G697" i="31"/>
  <c r="L517" i="31"/>
  <c r="G517" i="31"/>
  <c r="L337" i="31"/>
  <c r="G337" i="31"/>
  <c r="H337" i="31" s="1"/>
  <c r="L157" i="31"/>
  <c r="G157" i="31"/>
  <c r="L1056" i="31"/>
  <c r="M1056" i="31" s="1"/>
  <c r="G1056" i="31"/>
  <c r="I1056" i="31" s="1"/>
  <c r="L876" i="31"/>
  <c r="G876" i="31"/>
  <c r="L696" i="31"/>
  <c r="M696" i="31" s="1"/>
  <c r="G696" i="31"/>
  <c r="L516" i="31"/>
  <c r="G516" i="31"/>
  <c r="L336" i="31"/>
  <c r="G336" i="31"/>
  <c r="I336" i="31" s="1"/>
  <c r="L156" i="31"/>
  <c r="G156" i="31"/>
  <c r="L1055" i="31"/>
  <c r="M1055" i="31" s="1"/>
  <c r="G1055" i="31"/>
  <c r="H1055" i="31" s="1"/>
  <c r="L875" i="31"/>
  <c r="G875" i="31"/>
  <c r="L695" i="31"/>
  <c r="M695" i="31" s="1"/>
  <c r="G695" i="31"/>
  <c r="L515" i="31"/>
  <c r="G515" i="31"/>
  <c r="L335" i="31"/>
  <c r="G335" i="31"/>
  <c r="L155" i="31"/>
  <c r="G155" i="31"/>
  <c r="L1054" i="31"/>
  <c r="G1054" i="31"/>
  <c r="H1054" i="31" s="1"/>
  <c r="L874" i="31"/>
  <c r="G874" i="31"/>
  <c r="L694" i="31"/>
  <c r="M694" i="31" s="1"/>
  <c r="G694" i="31"/>
  <c r="H694" i="31" s="1"/>
  <c r="L514" i="31"/>
  <c r="G514" i="31"/>
  <c r="L334" i="31"/>
  <c r="M334" i="31" s="1"/>
  <c r="G334" i="31"/>
  <c r="I334" i="31" s="1"/>
  <c r="L154" i="31"/>
  <c r="G154" i="31"/>
  <c r="L1053" i="31"/>
  <c r="M1053" i="31" s="1"/>
  <c r="G1053" i="31"/>
  <c r="L873" i="31"/>
  <c r="G873" i="31"/>
  <c r="L693" i="31"/>
  <c r="G693" i="31"/>
  <c r="I693" i="31" s="1"/>
  <c r="L513" i="31"/>
  <c r="G513" i="31"/>
  <c r="L333" i="31"/>
  <c r="M333" i="31" s="1"/>
  <c r="G333" i="31"/>
  <c r="H333" i="31" s="1"/>
  <c r="L153" i="31"/>
  <c r="G153" i="31"/>
  <c r="L1052" i="31"/>
  <c r="M1052" i="31" s="1"/>
  <c r="G1052" i="31"/>
  <c r="L872" i="31"/>
  <c r="G872" i="31"/>
  <c r="L692" i="31"/>
  <c r="G692" i="31"/>
  <c r="L512" i="31"/>
  <c r="G512" i="31"/>
  <c r="L332" i="31"/>
  <c r="G332" i="31"/>
  <c r="I332" i="31" s="1"/>
  <c r="L152" i="31"/>
  <c r="G152" i="31"/>
  <c r="L1051" i="31"/>
  <c r="M1051" i="31" s="1"/>
  <c r="G1051" i="31"/>
  <c r="L871" i="31"/>
  <c r="G871" i="31"/>
  <c r="L691" i="31"/>
  <c r="M691" i="31" s="1"/>
  <c r="G691" i="31"/>
  <c r="I691" i="31" s="1"/>
  <c r="L511" i="31"/>
  <c r="G511" i="31"/>
  <c r="L331" i="31"/>
  <c r="M331" i="31" s="1"/>
  <c r="G331" i="31"/>
  <c r="L151" i="31"/>
  <c r="G151" i="31"/>
  <c r="L1050" i="31"/>
  <c r="G1050" i="31"/>
  <c r="L870" i="31"/>
  <c r="G870" i="31"/>
  <c r="L690" i="31"/>
  <c r="G690" i="31"/>
  <c r="H690" i="31" s="1"/>
  <c r="L510" i="31"/>
  <c r="G510" i="31"/>
  <c r="L330" i="31"/>
  <c r="M330" i="31" s="1"/>
  <c r="G330" i="31"/>
  <c r="I330" i="31" s="1"/>
  <c r="L150" i="31"/>
  <c r="G150" i="31"/>
  <c r="I150" i="31" s="1"/>
  <c r="L1049" i="31"/>
  <c r="M1049" i="31" s="1"/>
  <c r="G1049" i="31"/>
  <c r="L869" i="31"/>
  <c r="N869" i="31" s="1"/>
  <c r="G869" i="31"/>
  <c r="H869" i="31" s="1"/>
  <c r="L689" i="31"/>
  <c r="G689" i="31"/>
  <c r="L509" i="31"/>
  <c r="N509" i="31" s="1"/>
  <c r="G509" i="31"/>
  <c r="L329" i="31"/>
  <c r="G329" i="31"/>
  <c r="L149" i="31"/>
  <c r="N149" i="31" s="1"/>
  <c r="G149" i="31"/>
  <c r="L1048" i="31"/>
  <c r="N1048" i="31" s="1"/>
  <c r="G1048" i="31"/>
  <c r="L868" i="31"/>
  <c r="N868" i="31" s="1"/>
  <c r="G868" i="31"/>
  <c r="H868" i="31" s="1"/>
  <c r="L688" i="31"/>
  <c r="G688" i="31"/>
  <c r="L508" i="31"/>
  <c r="N508" i="31" s="1"/>
  <c r="G508" i="31"/>
  <c r="H508" i="31" s="1"/>
  <c r="L328" i="31"/>
  <c r="M328" i="31" s="1"/>
  <c r="G328" i="31"/>
  <c r="L148" i="31"/>
  <c r="N148" i="31" s="1"/>
  <c r="G148" i="31"/>
  <c r="H148" i="31" s="1"/>
  <c r="L1047" i="31"/>
  <c r="G1047" i="31"/>
  <c r="L867" i="31"/>
  <c r="N867" i="31" s="1"/>
  <c r="G867" i="31"/>
  <c r="L687" i="31"/>
  <c r="G687" i="31"/>
  <c r="L507" i="31"/>
  <c r="N507" i="31" s="1"/>
  <c r="G507" i="31"/>
  <c r="L327" i="31"/>
  <c r="M327" i="31" s="1"/>
  <c r="G327" i="31"/>
  <c r="L147" i="31"/>
  <c r="N147" i="31" s="1"/>
  <c r="G147" i="31"/>
  <c r="H147" i="31" s="1"/>
  <c r="L1046" i="31"/>
  <c r="N1046" i="31" s="1"/>
  <c r="G1046" i="31"/>
  <c r="L866" i="31"/>
  <c r="N866" i="31" s="1"/>
  <c r="G866" i="31"/>
  <c r="H866" i="31" s="1"/>
  <c r="L686" i="31"/>
  <c r="G686" i="31"/>
  <c r="L506" i="31"/>
  <c r="N506" i="31" s="1"/>
  <c r="G506" i="31"/>
  <c r="L326" i="31"/>
  <c r="N326" i="31" s="1"/>
  <c r="G326" i="31"/>
  <c r="L146" i="31"/>
  <c r="N146" i="31" s="1"/>
  <c r="G146" i="31"/>
  <c r="H146" i="31" s="1"/>
  <c r="L1045" i="31"/>
  <c r="M1045" i="31" s="1"/>
  <c r="G1045" i="31"/>
  <c r="L865" i="31"/>
  <c r="N865" i="31" s="1"/>
  <c r="G865" i="31"/>
  <c r="H865" i="31" s="1"/>
  <c r="L685" i="31"/>
  <c r="G685" i="31"/>
  <c r="L505" i="31"/>
  <c r="N505" i="31" s="1"/>
  <c r="G505" i="31"/>
  <c r="L325" i="31"/>
  <c r="G325" i="31"/>
  <c r="L145" i="31"/>
  <c r="N145" i="31" s="1"/>
  <c r="G145" i="31"/>
  <c r="L1044" i="31"/>
  <c r="N1044" i="31" s="1"/>
  <c r="G1044" i="31"/>
  <c r="L864" i="31"/>
  <c r="N864" i="31" s="1"/>
  <c r="G864" i="31"/>
  <c r="H864" i="31" s="1"/>
  <c r="L684" i="31"/>
  <c r="G684" i="31"/>
  <c r="L504" i="31"/>
  <c r="N504" i="31" s="1"/>
  <c r="G504" i="31"/>
  <c r="H504" i="31" s="1"/>
  <c r="L324" i="31"/>
  <c r="N324" i="31" s="1"/>
  <c r="G324" i="31"/>
  <c r="L144" i="31"/>
  <c r="N144" i="31" s="1"/>
  <c r="G144" i="31"/>
  <c r="H144" i="31" s="1"/>
  <c r="L1043" i="31"/>
  <c r="G1043" i="31"/>
  <c r="L863" i="31"/>
  <c r="N863" i="31" s="1"/>
  <c r="G863" i="31"/>
  <c r="L683" i="31"/>
  <c r="N683" i="31" s="1"/>
  <c r="G683" i="31"/>
  <c r="L503" i="31"/>
  <c r="N503" i="31" s="1"/>
  <c r="G503" i="31"/>
  <c r="H503" i="31" s="1"/>
  <c r="L323" i="31"/>
  <c r="M323" i="31" s="1"/>
  <c r="G323" i="31"/>
  <c r="L143" i="31"/>
  <c r="N143" i="31" s="1"/>
  <c r="G143" i="31"/>
  <c r="H143" i="31" s="1"/>
  <c r="L1042" i="31"/>
  <c r="N1042" i="31" s="1"/>
  <c r="G1042" i="31"/>
  <c r="L862" i="31"/>
  <c r="N862" i="31" s="1"/>
  <c r="G862" i="31"/>
  <c r="H862" i="31" s="1"/>
  <c r="L682" i="31"/>
  <c r="G682" i="31"/>
  <c r="L502" i="31"/>
  <c r="G502" i="31"/>
  <c r="L322" i="31"/>
  <c r="G322" i="31"/>
  <c r="L142" i="31"/>
  <c r="G142" i="31"/>
  <c r="L1041" i="31"/>
  <c r="M1041" i="31" s="1"/>
  <c r="G1041" i="31"/>
  <c r="L861" i="31"/>
  <c r="G861" i="31"/>
  <c r="H861" i="31" s="1"/>
  <c r="L681" i="31"/>
  <c r="N681" i="31" s="1"/>
  <c r="G681" i="31"/>
  <c r="L501" i="31"/>
  <c r="G501" i="31"/>
  <c r="H501" i="31" s="1"/>
  <c r="L321" i="31"/>
  <c r="G321" i="31"/>
  <c r="L141" i="31"/>
  <c r="G141" i="31"/>
  <c r="L1040" i="31"/>
  <c r="N1040" i="31" s="1"/>
  <c r="G1040" i="31"/>
  <c r="L860" i="31"/>
  <c r="G860" i="31"/>
  <c r="H860" i="31" s="1"/>
  <c r="L680" i="31"/>
  <c r="M680" i="31" s="1"/>
  <c r="G680" i="31"/>
  <c r="L500" i="31"/>
  <c r="G500" i="31"/>
  <c r="H500" i="31" s="1"/>
  <c r="L320" i="31"/>
  <c r="G320" i="31"/>
  <c r="L140" i="31"/>
  <c r="G140" i="31"/>
  <c r="L1039" i="31"/>
  <c r="G1039" i="31"/>
  <c r="L859" i="31"/>
  <c r="G859" i="31"/>
  <c r="L679" i="31"/>
  <c r="N679" i="31" s="1"/>
  <c r="G679" i="31"/>
  <c r="L499" i="31"/>
  <c r="G499" i="31"/>
  <c r="H499" i="31" s="1"/>
  <c r="L319" i="31"/>
  <c r="G319" i="31"/>
  <c r="L139" i="31"/>
  <c r="G139" i="31"/>
  <c r="H139" i="31" s="1"/>
  <c r="L1038" i="31"/>
  <c r="N1038" i="31" s="1"/>
  <c r="G1038" i="31"/>
  <c r="L858" i="31"/>
  <c r="G858" i="31"/>
  <c r="H858" i="31" s="1"/>
  <c r="L678" i="31"/>
  <c r="G678" i="31"/>
  <c r="L498" i="31"/>
  <c r="G498" i="31"/>
  <c r="L318" i="31"/>
  <c r="N318" i="31" s="1"/>
  <c r="G318" i="31"/>
  <c r="L138" i="31"/>
  <c r="G138" i="31"/>
  <c r="H138" i="31" s="1"/>
  <c r="L1037" i="31"/>
  <c r="M1037" i="31" s="1"/>
  <c r="G1037" i="31"/>
  <c r="L857" i="31"/>
  <c r="G857" i="31"/>
  <c r="H857" i="31" s="1"/>
  <c r="L677" i="31"/>
  <c r="N677" i="31" s="1"/>
  <c r="G677" i="31"/>
  <c r="L497" i="31"/>
  <c r="G497" i="31"/>
  <c r="H497" i="31" s="1"/>
  <c r="L317" i="31"/>
  <c r="G317" i="31"/>
  <c r="L137" i="31"/>
  <c r="G137" i="31"/>
  <c r="L1036" i="31"/>
  <c r="G1036" i="31"/>
  <c r="L856" i="31"/>
  <c r="G856" i="31"/>
  <c r="L676" i="31"/>
  <c r="M676" i="31" s="1"/>
  <c r="G676" i="31"/>
  <c r="L496" i="31"/>
  <c r="G496" i="31"/>
  <c r="H496" i="31" s="1"/>
  <c r="L316" i="31"/>
  <c r="N316" i="31" s="1"/>
  <c r="G316" i="31"/>
  <c r="L136" i="31"/>
  <c r="G136" i="31"/>
  <c r="H136" i="31" s="1"/>
  <c r="L1035" i="31"/>
  <c r="G1035" i="31"/>
  <c r="L855" i="31"/>
  <c r="N855" i="31" s="1"/>
  <c r="G855" i="31"/>
  <c r="H855" i="31" s="1"/>
  <c r="L675" i="31"/>
  <c r="G675" i="31"/>
  <c r="H675" i="31" s="1"/>
  <c r="L495" i="31"/>
  <c r="N495" i="31" s="1"/>
  <c r="G495" i="31"/>
  <c r="H495" i="31" s="1"/>
  <c r="L315" i="31"/>
  <c r="G315" i="31"/>
  <c r="H315" i="31" s="1"/>
  <c r="L135" i="31"/>
  <c r="N135" i="31" s="1"/>
  <c r="G135" i="31"/>
  <c r="H135" i="31" s="1"/>
  <c r="L1034" i="31"/>
  <c r="M1034" i="31" s="1"/>
  <c r="G1034" i="31"/>
  <c r="L854" i="31"/>
  <c r="G854" i="31"/>
  <c r="L674" i="31"/>
  <c r="N674" i="31" s="1"/>
  <c r="G674" i="31"/>
  <c r="H674" i="31" s="1"/>
  <c r="L494" i="31"/>
  <c r="N494" i="31" s="1"/>
  <c r="G494" i="31"/>
  <c r="H494" i="31" s="1"/>
  <c r="L314" i="31"/>
  <c r="M314" i="31" s="1"/>
  <c r="G314" i="31"/>
  <c r="H314" i="31" s="1"/>
  <c r="L134" i="31"/>
  <c r="N134" i="31" s="1"/>
  <c r="G134" i="31"/>
  <c r="H134" i="31" s="1"/>
  <c r="L1033" i="31"/>
  <c r="N1033" i="31" s="1"/>
  <c r="G1033" i="31"/>
  <c r="L853" i="31"/>
  <c r="G853" i="31"/>
  <c r="L673" i="31"/>
  <c r="G673" i="31"/>
  <c r="L493" i="31"/>
  <c r="G493" i="31"/>
  <c r="L313" i="31"/>
  <c r="N313" i="31" s="1"/>
  <c r="G313" i="31"/>
  <c r="H313" i="31" s="1"/>
  <c r="L133" i="31"/>
  <c r="N133" i="31" s="1"/>
  <c r="G133" i="31"/>
  <c r="H133" i="31" s="1"/>
  <c r="L1032" i="31"/>
  <c r="G1032" i="31"/>
  <c r="H1032" i="31" s="1"/>
  <c r="L852" i="31"/>
  <c r="N852" i="31" s="1"/>
  <c r="G852" i="31"/>
  <c r="H852" i="31" s="1"/>
  <c r="L672" i="31"/>
  <c r="G672" i="31"/>
  <c r="L492" i="31"/>
  <c r="N492" i="31" s="1"/>
  <c r="G492" i="31"/>
  <c r="L312" i="31"/>
  <c r="M312" i="31" s="1"/>
  <c r="G312" i="31"/>
  <c r="L132" i="31"/>
  <c r="G132" i="31"/>
  <c r="L1031" i="31"/>
  <c r="N1031" i="31" s="1"/>
  <c r="G1031" i="31"/>
  <c r="H1031" i="31" s="1"/>
  <c r="L851" i="31"/>
  <c r="N851" i="31" s="1"/>
  <c r="G851" i="31"/>
  <c r="H851" i="31" s="1"/>
  <c r="L671" i="31"/>
  <c r="M671" i="31" s="1"/>
  <c r="G671" i="31"/>
  <c r="H671" i="31" s="1"/>
  <c r="L491" i="31"/>
  <c r="N491" i="31" s="1"/>
  <c r="G491" i="31"/>
  <c r="H491" i="31" s="1"/>
  <c r="L311" i="31"/>
  <c r="N311" i="31" s="1"/>
  <c r="G311" i="31"/>
  <c r="L131" i="31"/>
  <c r="G131" i="31"/>
  <c r="L1030" i="31"/>
  <c r="G1030" i="31"/>
  <c r="L850" i="31"/>
  <c r="G850" i="31"/>
  <c r="L670" i="31"/>
  <c r="N670" i="31" s="1"/>
  <c r="G670" i="31"/>
  <c r="L490" i="31"/>
  <c r="N490" i="31" s="1"/>
  <c r="H490" i="31"/>
  <c r="L310" i="31"/>
  <c r="G310" i="31"/>
  <c r="H310" i="31" s="1"/>
  <c r="L130" i="31"/>
  <c r="N130" i="31" s="1"/>
  <c r="G130" i="31"/>
  <c r="H130" i="31" s="1"/>
  <c r="L1029" i="31"/>
  <c r="N1029" i="31" s="1"/>
  <c r="G1029" i="31"/>
  <c r="L849" i="31"/>
  <c r="N849" i="31" s="1"/>
  <c r="G849" i="31"/>
  <c r="L669" i="31"/>
  <c r="N669" i="31" s="1"/>
  <c r="G669" i="31"/>
  <c r="L489" i="31"/>
  <c r="M489" i="31" s="1"/>
  <c r="I489" i="31"/>
  <c r="L309" i="31"/>
  <c r="M309" i="31" s="1"/>
  <c r="G309" i="31"/>
  <c r="I309" i="31" s="1"/>
  <c r="L129" i="31"/>
  <c r="G129" i="31"/>
  <c r="I129" i="31" s="1"/>
  <c r="L1028" i="31"/>
  <c r="G1028" i="31"/>
  <c r="L848" i="31"/>
  <c r="G848" i="31"/>
  <c r="I848" i="31" s="1"/>
  <c r="L668" i="31"/>
  <c r="G668" i="31"/>
  <c r="I668" i="31" s="1"/>
  <c r="L488" i="31"/>
  <c r="M488" i="31" s="1"/>
  <c r="I488" i="31"/>
  <c r="L308" i="31"/>
  <c r="M308" i="31" s="1"/>
  <c r="G308" i="31"/>
  <c r="I308" i="31" s="1"/>
  <c r="L128" i="31"/>
  <c r="M128" i="31" s="1"/>
  <c r="G128" i="31"/>
  <c r="L1009" i="31"/>
  <c r="M1009" i="31" s="1"/>
  <c r="G1009" i="31"/>
  <c r="I1009" i="31" s="1"/>
  <c r="L829" i="31"/>
  <c r="G829" i="31"/>
  <c r="L649" i="31"/>
  <c r="G649" i="31"/>
  <c r="L469" i="31"/>
  <c r="L289" i="31"/>
  <c r="G289" i="31"/>
  <c r="I289" i="31" s="1"/>
  <c r="L109" i="31"/>
  <c r="M109" i="31" s="1"/>
  <c r="G109" i="31"/>
  <c r="I109" i="31" s="1"/>
  <c r="L1008" i="31"/>
  <c r="G1008" i="31"/>
  <c r="L828" i="31"/>
  <c r="M828" i="31" s="1"/>
  <c r="G828" i="31"/>
  <c r="I828" i="31" s="1"/>
  <c r="L648" i="31"/>
  <c r="M648" i="31" s="1"/>
  <c r="G648" i="31"/>
  <c r="I648" i="31" s="1"/>
  <c r="L468" i="31"/>
  <c r="G468" i="31"/>
  <c r="L288" i="31"/>
  <c r="G288" i="31"/>
  <c r="H288" i="31" s="1"/>
  <c r="L108" i="31"/>
  <c r="G108" i="31"/>
  <c r="I108" i="31" s="1"/>
  <c r="L1007" i="31"/>
  <c r="G1007" i="31"/>
  <c r="I1007" i="31" s="1"/>
  <c r="L827" i="31"/>
  <c r="M827" i="31" s="1"/>
  <c r="G827" i="31"/>
  <c r="L647" i="31"/>
  <c r="M647" i="31" s="1"/>
  <c r="G647" i="31"/>
  <c r="L467" i="31"/>
  <c r="M467" i="31" s="1"/>
  <c r="G467" i="31"/>
  <c r="I467" i="31" s="1"/>
  <c r="L287" i="31"/>
  <c r="M287" i="31" s="1"/>
  <c r="G287" i="31"/>
  <c r="I287" i="31" s="1"/>
  <c r="L107" i="31"/>
  <c r="G107" i="31"/>
  <c r="L1006" i="31"/>
  <c r="G1006" i="31"/>
  <c r="L826" i="31"/>
  <c r="G826" i="31"/>
  <c r="I826" i="31" s="1"/>
  <c r="L646" i="31"/>
  <c r="G646" i="31"/>
  <c r="I646" i="31" s="1"/>
  <c r="L466" i="31"/>
  <c r="G466" i="31"/>
  <c r="I466" i="31" s="1"/>
  <c r="L286" i="31"/>
  <c r="M286" i="31" s="1"/>
  <c r="G286" i="31"/>
  <c r="L106" i="31"/>
  <c r="M106" i="31" s="1"/>
  <c r="G106" i="31"/>
  <c r="I106" i="31" s="1"/>
  <c r="L1005" i="31"/>
  <c r="M1005" i="31" s="1"/>
  <c r="G1005" i="31"/>
  <c r="I1005" i="31" s="1"/>
  <c r="L825" i="31"/>
  <c r="N825" i="31" s="1"/>
  <c r="G825" i="31"/>
  <c r="L645" i="31"/>
  <c r="G645" i="31"/>
  <c r="H645" i="31" s="1"/>
  <c r="L465" i="31"/>
  <c r="G465" i="31"/>
  <c r="L285" i="31"/>
  <c r="M285" i="31" s="1"/>
  <c r="G285" i="31"/>
  <c r="H285" i="31" s="1"/>
  <c r="L105" i="31"/>
  <c r="G105" i="31"/>
  <c r="L1004" i="31"/>
  <c r="M1004" i="31" s="1"/>
  <c r="G1004" i="31"/>
  <c r="H1004" i="31" s="1"/>
  <c r="L824" i="31"/>
  <c r="G824" i="31"/>
  <c r="L644" i="31"/>
  <c r="M644" i="31" s="1"/>
  <c r="G644" i="31"/>
  <c r="H644" i="31" s="1"/>
  <c r="L464" i="31"/>
  <c r="G464" i="31"/>
  <c r="L284" i="31"/>
  <c r="M284" i="31" s="1"/>
  <c r="G284" i="31"/>
  <c r="H284" i="31" s="1"/>
  <c r="L104" i="31"/>
  <c r="G104" i="31"/>
  <c r="L1003" i="31"/>
  <c r="M1003" i="31" s="1"/>
  <c r="G1003" i="31"/>
  <c r="H1003" i="31" s="1"/>
  <c r="L823" i="31"/>
  <c r="G823" i="31"/>
  <c r="L643" i="31"/>
  <c r="M643" i="31" s="1"/>
  <c r="G643" i="31"/>
  <c r="H643" i="31" s="1"/>
  <c r="L463" i="31"/>
  <c r="G463" i="31"/>
  <c r="L283" i="31"/>
  <c r="M283" i="31" s="1"/>
  <c r="G283" i="31"/>
  <c r="H283" i="31" s="1"/>
  <c r="L103" i="31"/>
  <c r="G103" i="31"/>
  <c r="L1002" i="31"/>
  <c r="M1002" i="31" s="1"/>
  <c r="G1002" i="31"/>
  <c r="H1002" i="31" s="1"/>
  <c r="L822" i="31"/>
  <c r="G822" i="31"/>
  <c r="L642" i="31"/>
  <c r="M642" i="31" s="1"/>
  <c r="G642" i="31"/>
  <c r="H642" i="31" s="1"/>
  <c r="L462" i="31"/>
  <c r="G462" i="31"/>
  <c r="L282" i="31"/>
  <c r="M282" i="31" s="1"/>
  <c r="G282" i="31"/>
  <c r="H282" i="31" s="1"/>
  <c r="L102" i="31"/>
  <c r="G102" i="31"/>
  <c r="L1001" i="31"/>
  <c r="M1001" i="31" s="1"/>
  <c r="G1001" i="31"/>
  <c r="H1001" i="31" s="1"/>
  <c r="L821" i="31"/>
  <c r="G821" i="31"/>
  <c r="L641" i="31"/>
  <c r="M641" i="31" s="1"/>
  <c r="G641" i="31"/>
  <c r="H641" i="31" s="1"/>
  <c r="L461" i="31"/>
  <c r="G461" i="31"/>
  <c r="L281" i="31"/>
  <c r="M281" i="31" s="1"/>
  <c r="G281" i="31"/>
  <c r="H281" i="31" s="1"/>
  <c r="L101" i="31"/>
  <c r="G101" i="31"/>
  <c r="L1000" i="31"/>
  <c r="M1000" i="31" s="1"/>
  <c r="G1000" i="31"/>
  <c r="H1000" i="31" s="1"/>
  <c r="L820" i="31"/>
  <c r="G820" i="31"/>
  <c r="L640" i="31"/>
  <c r="M640" i="31" s="1"/>
  <c r="G640" i="31"/>
  <c r="H640" i="31" s="1"/>
  <c r="L460" i="31"/>
  <c r="G460" i="31"/>
  <c r="L280" i="31"/>
  <c r="M280" i="31" s="1"/>
  <c r="G280" i="31"/>
  <c r="H280" i="31" s="1"/>
  <c r="L100" i="31"/>
  <c r="G100" i="31"/>
  <c r="L999" i="31"/>
  <c r="M999" i="31" s="1"/>
  <c r="G999" i="31"/>
  <c r="H999" i="31" s="1"/>
  <c r="L819" i="31"/>
  <c r="G819" i="31"/>
  <c r="L639" i="31"/>
  <c r="M639" i="31" s="1"/>
  <c r="G639" i="31"/>
  <c r="H639" i="31" s="1"/>
  <c r="L459" i="31"/>
  <c r="G459" i="31"/>
  <c r="L279" i="31"/>
  <c r="M279" i="31" s="1"/>
  <c r="G279" i="31"/>
  <c r="H279" i="31" s="1"/>
  <c r="L99" i="31"/>
  <c r="G99" i="31"/>
  <c r="L998" i="31"/>
  <c r="M998" i="31" s="1"/>
  <c r="G998" i="31"/>
  <c r="H998" i="31" s="1"/>
  <c r="L818" i="31"/>
  <c r="G818" i="31"/>
  <c r="L638" i="31"/>
  <c r="M638" i="31" s="1"/>
  <c r="G638" i="31"/>
  <c r="H638" i="31" s="1"/>
  <c r="L458" i="31"/>
  <c r="G458" i="31"/>
  <c r="L278" i="31"/>
  <c r="M278" i="31" s="1"/>
  <c r="G278" i="31"/>
  <c r="H278" i="31" s="1"/>
  <c r="L98" i="31"/>
  <c r="G98" i="31"/>
  <c r="L997" i="31"/>
  <c r="M997" i="31" s="1"/>
  <c r="G997" i="31"/>
  <c r="H997" i="31" s="1"/>
  <c r="L817" i="31"/>
  <c r="G817" i="31"/>
  <c r="L637" i="31"/>
  <c r="M637" i="31" s="1"/>
  <c r="G637" i="31"/>
  <c r="H637" i="31" s="1"/>
  <c r="L457" i="31"/>
  <c r="G457" i="31"/>
  <c r="L277" i="31"/>
  <c r="M277" i="31" s="1"/>
  <c r="G277" i="31"/>
  <c r="H277" i="31" s="1"/>
  <c r="L97" i="31"/>
  <c r="G97" i="31"/>
  <c r="L996" i="31"/>
  <c r="M996" i="31" s="1"/>
  <c r="G996" i="31"/>
  <c r="H996" i="31" s="1"/>
  <c r="L816" i="31"/>
  <c r="G816" i="31"/>
  <c r="L636" i="31"/>
  <c r="M636" i="31" s="1"/>
  <c r="G636" i="31"/>
  <c r="H636" i="31" s="1"/>
  <c r="L456" i="31"/>
  <c r="G456" i="31"/>
  <c r="L276" i="31"/>
  <c r="M276" i="31" s="1"/>
  <c r="G276" i="31"/>
  <c r="H276" i="31" s="1"/>
  <c r="L96" i="31"/>
  <c r="G96" i="31"/>
  <c r="L995" i="31"/>
  <c r="M995" i="31" s="1"/>
  <c r="G995" i="31"/>
  <c r="H995" i="31" s="1"/>
  <c r="L815" i="31"/>
  <c r="G815" i="31"/>
  <c r="L635" i="31"/>
  <c r="M635" i="31" s="1"/>
  <c r="G635" i="31"/>
  <c r="H635" i="31" s="1"/>
  <c r="L455" i="31"/>
  <c r="G455" i="31"/>
  <c r="L275" i="31"/>
  <c r="M275" i="31" s="1"/>
  <c r="G275" i="31"/>
  <c r="H275" i="31" s="1"/>
  <c r="L95" i="31"/>
  <c r="G95" i="31"/>
  <c r="L994" i="31"/>
  <c r="M994" i="31" s="1"/>
  <c r="G994" i="31"/>
  <c r="H994" i="31" s="1"/>
  <c r="L814" i="31"/>
  <c r="G814" i="31"/>
  <c r="L634" i="31"/>
  <c r="M634" i="31" s="1"/>
  <c r="G634" i="31"/>
  <c r="H634" i="31" s="1"/>
  <c r="L454" i="31"/>
  <c r="G454" i="31"/>
  <c r="L274" i="31"/>
  <c r="M274" i="31" s="1"/>
  <c r="G274" i="31"/>
  <c r="H274" i="31" s="1"/>
  <c r="L94" i="31"/>
  <c r="G94" i="31"/>
  <c r="L993" i="31"/>
  <c r="M993" i="31" s="1"/>
  <c r="G993" i="31"/>
  <c r="H993" i="31" s="1"/>
  <c r="L813" i="31"/>
  <c r="G813" i="31"/>
  <c r="L633" i="31"/>
  <c r="M633" i="31" s="1"/>
  <c r="G633" i="31"/>
  <c r="H633" i="31" s="1"/>
  <c r="L453" i="31"/>
  <c r="G453" i="31"/>
  <c r="L273" i="31"/>
  <c r="M273" i="31" s="1"/>
  <c r="G273" i="31"/>
  <c r="H273" i="31" s="1"/>
  <c r="L93" i="31"/>
  <c r="G93" i="31"/>
  <c r="L992" i="31"/>
  <c r="M992" i="31" s="1"/>
  <c r="G992" i="31"/>
  <c r="H992" i="31" s="1"/>
  <c r="L812" i="31"/>
  <c r="G812" i="31"/>
  <c r="L632" i="31"/>
  <c r="M632" i="31" s="1"/>
  <c r="G632" i="31"/>
  <c r="H632" i="31" s="1"/>
  <c r="L452" i="31"/>
  <c r="G452" i="31"/>
  <c r="L272" i="31"/>
  <c r="G272" i="31"/>
  <c r="I272" i="31" s="1"/>
  <c r="L92" i="31"/>
  <c r="G92" i="31"/>
  <c r="L991" i="31"/>
  <c r="M991" i="31" s="1"/>
  <c r="G991" i="31"/>
  <c r="H991" i="31" s="1"/>
  <c r="L811" i="31"/>
  <c r="G811" i="31"/>
  <c r="I811" i="31" s="1"/>
  <c r="L631" i="31"/>
  <c r="G631" i="31"/>
  <c r="H631" i="31" s="1"/>
  <c r="L451" i="31"/>
  <c r="G451" i="31"/>
  <c r="L271" i="31"/>
  <c r="M271" i="31" s="1"/>
  <c r="G271" i="31"/>
  <c r="L91" i="31"/>
  <c r="G91" i="31"/>
  <c r="I91" i="31" s="1"/>
  <c r="L990" i="31"/>
  <c r="G990" i="31"/>
  <c r="I990" i="31" s="1"/>
  <c r="L810" i="31"/>
  <c r="G810" i="31"/>
  <c r="L630" i="31"/>
  <c r="M630" i="31" s="1"/>
  <c r="G630" i="31"/>
  <c r="L450" i="31"/>
  <c r="G450" i="31"/>
  <c r="I450" i="31" s="1"/>
  <c r="L270" i="31"/>
  <c r="G270" i="31"/>
  <c r="I270" i="31" s="1"/>
  <c r="L90" i="31"/>
  <c r="G90" i="31"/>
  <c r="L989" i="31"/>
  <c r="M989" i="31" s="1"/>
  <c r="G989" i="31"/>
  <c r="H989" i="31" s="1"/>
  <c r="L809" i="31"/>
  <c r="G809" i="31"/>
  <c r="I809" i="31" s="1"/>
  <c r="L629" i="31"/>
  <c r="G629" i="31"/>
  <c r="I629" i="31" s="1"/>
  <c r="L449" i="31"/>
  <c r="G449" i="31"/>
  <c r="L269" i="31"/>
  <c r="M269" i="31" s="1"/>
  <c r="G269" i="31"/>
  <c r="H269" i="31" s="1"/>
  <c r="L89" i="31"/>
  <c r="G89" i="31"/>
  <c r="I89" i="31" s="1"/>
  <c r="L988" i="31"/>
  <c r="G988" i="31"/>
  <c r="L808" i="31"/>
  <c r="G808" i="31"/>
  <c r="L628" i="31"/>
  <c r="M628" i="31" s="1"/>
  <c r="G628" i="31"/>
  <c r="H628" i="31" s="1"/>
  <c r="L448" i="31"/>
  <c r="G448" i="31"/>
  <c r="L268" i="31"/>
  <c r="G268" i="31"/>
  <c r="I268" i="31" s="1"/>
  <c r="L88" i="31"/>
  <c r="G88" i="31"/>
  <c r="L987" i="31"/>
  <c r="M987" i="31" s="1"/>
  <c r="G987" i="31"/>
  <c r="I987" i="31" s="1"/>
  <c r="L807" i="31"/>
  <c r="G807" i="31"/>
  <c r="L627" i="31"/>
  <c r="G627" i="31"/>
  <c r="I627" i="31" s="1"/>
  <c r="L447" i="31"/>
  <c r="G447" i="31"/>
  <c r="L267" i="31"/>
  <c r="M267" i="31" s="1"/>
  <c r="G267" i="31"/>
  <c r="I267" i="31" s="1"/>
  <c r="L87" i="31"/>
  <c r="G87" i="31"/>
  <c r="I87" i="31" s="1"/>
  <c r="L986" i="31"/>
  <c r="G986" i="31"/>
  <c r="L806" i="31"/>
  <c r="M806" i="31" s="1"/>
  <c r="G806" i="31"/>
  <c r="L626" i="31"/>
  <c r="M626" i="31" s="1"/>
  <c r="G626" i="31"/>
  <c r="I626" i="31" s="1"/>
  <c r="L446" i="31"/>
  <c r="G446" i="31"/>
  <c r="I446" i="31" s="1"/>
  <c r="L266" i="31"/>
  <c r="G266" i="31"/>
  <c r="I266" i="31" s="1"/>
  <c r="L86" i="31"/>
  <c r="M86" i="31" s="1"/>
  <c r="G86" i="31"/>
  <c r="L985" i="31"/>
  <c r="M985" i="31" s="1"/>
  <c r="G985" i="31"/>
  <c r="L805" i="31"/>
  <c r="G805" i="31"/>
  <c r="I805" i="31" s="1"/>
  <c r="L625" i="31"/>
  <c r="G625" i="31"/>
  <c r="L445" i="31"/>
  <c r="G445" i="31"/>
  <c r="L265" i="31"/>
  <c r="M265" i="31" s="1"/>
  <c r="G265" i="31"/>
  <c r="I265" i="31" s="1"/>
  <c r="L85" i="31"/>
  <c r="G85" i="31"/>
  <c r="I85" i="31" s="1"/>
  <c r="L984" i="31"/>
  <c r="G984" i="31"/>
  <c r="I984" i="31" s="1"/>
  <c r="L804" i="31"/>
  <c r="G804" i="31"/>
  <c r="L624" i="31"/>
  <c r="M624" i="31" s="1"/>
  <c r="G624" i="31"/>
  <c r="L444" i="31"/>
  <c r="G444" i="31"/>
  <c r="I444" i="31" s="1"/>
  <c r="L264" i="31"/>
  <c r="G264" i="31"/>
  <c r="L84" i="31"/>
  <c r="M84" i="31" s="1"/>
  <c r="G84" i="31"/>
  <c r="L983" i="31"/>
  <c r="M983" i="31" s="1"/>
  <c r="G983" i="31"/>
  <c r="L803" i="31"/>
  <c r="G803" i="31"/>
  <c r="I803" i="31" s="1"/>
  <c r="L623" i="31"/>
  <c r="G623" i="31"/>
  <c r="I623" i="31" s="1"/>
  <c r="L443" i="31"/>
  <c r="G443" i="31"/>
  <c r="L263" i="31"/>
  <c r="M263" i="31" s="1"/>
  <c r="G263" i="31"/>
  <c r="L83" i="31"/>
  <c r="G83" i="31"/>
  <c r="I83" i="31" s="1"/>
  <c r="L982" i="31"/>
  <c r="G982" i="31"/>
  <c r="L802" i="31"/>
  <c r="G802" i="31"/>
  <c r="L622" i="31"/>
  <c r="M622" i="31" s="1"/>
  <c r="G622" i="31"/>
  <c r="I622" i="31" s="1"/>
  <c r="L442" i="31"/>
  <c r="G442" i="31"/>
  <c r="I442" i="31" s="1"/>
  <c r="L262" i="31"/>
  <c r="G262" i="31"/>
  <c r="I262" i="31" s="1"/>
  <c r="L82" i="31"/>
  <c r="G82" i="31"/>
  <c r="L981" i="31"/>
  <c r="M981" i="31" s="1"/>
  <c r="G981" i="31"/>
  <c r="L801" i="31"/>
  <c r="G801" i="31"/>
  <c r="I801" i="31" s="1"/>
  <c r="L621" i="31"/>
  <c r="G621" i="31"/>
  <c r="L441" i="31"/>
  <c r="M441" i="31" s="1"/>
  <c r="G441" i="31"/>
  <c r="L261" i="31"/>
  <c r="M261" i="31" s="1"/>
  <c r="G261" i="31"/>
  <c r="L81" i="31"/>
  <c r="G81" i="31"/>
  <c r="I81" i="31" s="1"/>
  <c r="L980" i="31"/>
  <c r="G980" i="31"/>
  <c r="H980" i="31" s="1"/>
  <c r="L800" i="31"/>
  <c r="G800" i="31"/>
  <c r="I800" i="31" s="1"/>
  <c r="L620" i="31"/>
  <c r="M620" i="31" s="1"/>
  <c r="G620" i="31"/>
  <c r="I620" i="31" s="1"/>
  <c r="L440" i="31"/>
  <c r="G440" i="31"/>
  <c r="I440" i="31" s="1"/>
  <c r="L260" i="31"/>
  <c r="M260" i="31" s="1"/>
  <c r="G260" i="31"/>
  <c r="L80" i="31"/>
  <c r="G80" i="31"/>
  <c r="I80" i="31" s="1"/>
  <c r="L979" i="31"/>
  <c r="G979" i="31"/>
  <c r="I979" i="31" s="1"/>
  <c r="L799" i="31"/>
  <c r="G799" i="31"/>
  <c r="I799" i="31" s="1"/>
  <c r="L619" i="31"/>
  <c r="M619" i="31" s="1"/>
  <c r="G619" i="31"/>
  <c r="H619" i="31" s="1"/>
  <c r="L439" i="31"/>
  <c r="G439" i="31"/>
  <c r="I439" i="31" s="1"/>
  <c r="L259" i="31"/>
  <c r="M259" i="31" s="1"/>
  <c r="G259" i="31"/>
  <c r="I259" i="31" s="1"/>
  <c r="L79" i="31"/>
  <c r="G79" i="31"/>
  <c r="I79" i="31" s="1"/>
  <c r="L978" i="31"/>
  <c r="M978" i="31" s="1"/>
  <c r="G978" i="31"/>
  <c r="L798" i="31"/>
  <c r="G798" i="31"/>
  <c r="I798" i="31" s="1"/>
  <c r="L618" i="31"/>
  <c r="G618" i="31"/>
  <c r="I618" i="31" s="1"/>
  <c r="L438" i="31"/>
  <c r="G438" i="31"/>
  <c r="I438" i="31" s="1"/>
  <c r="L258" i="31"/>
  <c r="M258" i="31" s="1"/>
  <c r="G258" i="31"/>
  <c r="H258" i="31" s="1"/>
  <c r="L78" i="31"/>
  <c r="G78" i="31"/>
  <c r="I78" i="31" s="1"/>
  <c r="L977" i="31"/>
  <c r="M977" i="31" s="1"/>
  <c r="G977" i="31"/>
  <c r="L797" i="31"/>
  <c r="G797" i="31"/>
  <c r="I797" i="31" s="1"/>
  <c r="L617" i="31"/>
  <c r="G617" i="31"/>
  <c r="L437" i="31"/>
  <c r="G437" i="31"/>
  <c r="I437" i="31" s="1"/>
  <c r="L257" i="31"/>
  <c r="G257" i="31"/>
  <c r="I257" i="31" s="1"/>
  <c r="L77" i="31"/>
  <c r="G77" i="31"/>
  <c r="I77" i="31" s="1"/>
  <c r="L976" i="31"/>
  <c r="M976" i="31" s="1"/>
  <c r="G976" i="31"/>
  <c r="L796" i="31"/>
  <c r="G796" i="31"/>
  <c r="I796" i="31" s="1"/>
  <c r="L616" i="31"/>
  <c r="M616" i="31" s="1"/>
  <c r="G616" i="31"/>
  <c r="I616" i="31" s="1"/>
  <c r="L436" i="31"/>
  <c r="G436" i="31"/>
  <c r="I436" i="31" s="1"/>
  <c r="L256" i="31"/>
  <c r="M256" i="31" s="1"/>
  <c r="G256" i="31"/>
  <c r="L76" i="31"/>
  <c r="G76" i="31"/>
  <c r="I76" i="31" s="1"/>
  <c r="L975" i="31"/>
  <c r="G975" i="31"/>
  <c r="I975" i="31" s="1"/>
  <c r="L795" i="31"/>
  <c r="G795" i="31"/>
  <c r="L615" i="31"/>
  <c r="M615" i="31" s="1"/>
  <c r="G615" i="31"/>
  <c r="H615" i="31" s="1"/>
  <c r="L435" i="31"/>
  <c r="G435" i="31"/>
  <c r="L255" i="31"/>
  <c r="M255" i="31" s="1"/>
  <c r="G255" i="31"/>
  <c r="H255" i="31" s="1"/>
  <c r="L75" i="31"/>
  <c r="G75" i="31"/>
  <c r="L974" i="31"/>
  <c r="M974" i="31" s="1"/>
  <c r="G974" i="31"/>
  <c r="H974" i="31" s="1"/>
  <c r="L794" i="31"/>
  <c r="G794" i="31"/>
  <c r="L614" i="31"/>
  <c r="M614" i="31" s="1"/>
  <c r="G614" i="31"/>
  <c r="H614" i="31" s="1"/>
  <c r="L434" i="31"/>
  <c r="G434" i="31"/>
  <c r="L254" i="31"/>
  <c r="M254" i="31" s="1"/>
  <c r="G254" i="31"/>
  <c r="H254" i="31" s="1"/>
  <c r="L74" i="31"/>
  <c r="G74" i="31"/>
  <c r="L973" i="31"/>
  <c r="M973" i="31" s="1"/>
  <c r="G973" i="31"/>
  <c r="H973" i="31" s="1"/>
  <c r="L793" i="31"/>
  <c r="G793" i="31"/>
  <c r="L613" i="31"/>
  <c r="M613" i="31" s="1"/>
  <c r="G613" i="31"/>
  <c r="H613" i="31" s="1"/>
  <c r="L433" i="31"/>
  <c r="G433" i="31"/>
  <c r="L253" i="31"/>
  <c r="M253" i="31" s="1"/>
  <c r="G253" i="31"/>
  <c r="H253" i="31" s="1"/>
  <c r="L73" i="31"/>
  <c r="G73" i="31"/>
  <c r="L972" i="31"/>
  <c r="M972" i="31" s="1"/>
  <c r="G972" i="31"/>
  <c r="H972" i="31" s="1"/>
  <c r="L792" i="31"/>
  <c r="G792" i="31"/>
  <c r="L612" i="31"/>
  <c r="G612" i="31"/>
  <c r="L432" i="31"/>
  <c r="N432" i="31" s="1"/>
  <c r="G432" i="31"/>
  <c r="L252" i="31"/>
  <c r="M252" i="31" s="1"/>
  <c r="G252" i="31"/>
  <c r="H252" i="31" s="1"/>
  <c r="L72" i="31"/>
  <c r="N72" i="31" s="1"/>
  <c r="G72" i="31"/>
  <c r="L971" i="31"/>
  <c r="G971" i="31"/>
  <c r="I971" i="31" s="1"/>
  <c r="L791" i="31"/>
  <c r="N791" i="31" s="1"/>
  <c r="G791" i="31"/>
  <c r="L611" i="31"/>
  <c r="G611" i="31"/>
  <c r="I611" i="31" s="1"/>
  <c r="L431" i="31"/>
  <c r="N431" i="31" s="1"/>
  <c r="G431" i="31"/>
  <c r="L251" i="31"/>
  <c r="G251" i="31"/>
  <c r="I251" i="31" s="1"/>
  <c r="L71" i="31"/>
  <c r="N71" i="31" s="1"/>
  <c r="G71" i="31"/>
  <c r="L970" i="31"/>
  <c r="G970" i="31"/>
  <c r="I970" i="31" s="1"/>
  <c r="L790" i="31"/>
  <c r="N790" i="31" s="1"/>
  <c r="G790" i="31"/>
  <c r="L610" i="31"/>
  <c r="G610" i="31"/>
  <c r="I610" i="31" s="1"/>
  <c r="L430" i="31"/>
  <c r="N430" i="31" s="1"/>
  <c r="G430" i="31"/>
  <c r="L250" i="31"/>
  <c r="G250" i="31"/>
  <c r="I250" i="31" s="1"/>
  <c r="L70" i="31"/>
  <c r="N70" i="31" s="1"/>
  <c r="G70" i="31"/>
  <c r="L969" i="31"/>
  <c r="G969" i="31"/>
  <c r="I969" i="31" s="1"/>
  <c r="L789" i="31"/>
  <c r="N789" i="31" s="1"/>
  <c r="G789" i="31"/>
  <c r="L609" i="31"/>
  <c r="G609" i="31"/>
  <c r="H609" i="31" s="1"/>
  <c r="L429" i="31"/>
  <c r="G429" i="31"/>
  <c r="I429" i="31" s="1"/>
  <c r="L249" i="31"/>
  <c r="G249" i="31"/>
  <c r="H249" i="31" s="1"/>
  <c r="L69" i="31"/>
  <c r="G69" i="31"/>
  <c r="I69" i="31" s="1"/>
  <c r="L968" i="31"/>
  <c r="G968" i="31"/>
  <c r="H968" i="31" s="1"/>
  <c r="L788" i="31"/>
  <c r="G788" i="31"/>
  <c r="I788" i="31" s="1"/>
  <c r="L608" i="31"/>
  <c r="G608" i="31"/>
  <c r="L428" i="31"/>
  <c r="G428" i="31"/>
  <c r="I428" i="31" s="1"/>
  <c r="L248" i="31"/>
  <c r="G248" i="31"/>
  <c r="H248" i="31" s="1"/>
  <c r="L68" i="31"/>
  <c r="G68" i="31"/>
  <c r="I68" i="31" s="1"/>
  <c r="L967" i="31"/>
  <c r="G967" i="31"/>
  <c r="H967" i="31" s="1"/>
  <c r="L787" i="31"/>
  <c r="G787" i="31"/>
  <c r="I787" i="31" s="1"/>
  <c r="L607" i="31"/>
  <c r="G607" i="31"/>
  <c r="H607" i="31" s="1"/>
  <c r="L427" i="31"/>
  <c r="G427" i="31"/>
  <c r="I427" i="31" s="1"/>
  <c r="L247" i="31"/>
  <c r="G247" i="31"/>
  <c r="L67" i="31"/>
  <c r="G67" i="31"/>
  <c r="I67" i="31" s="1"/>
  <c r="L966" i="31"/>
  <c r="G966" i="31"/>
  <c r="H966" i="31" s="1"/>
  <c r="L786" i="31"/>
  <c r="G786" i="31"/>
  <c r="I786" i="31" s="1"/>
  <c r="L606" i="31"/>
  <c r="G606" i="31"/>
  <c r="H606" i="31" s="1"/>
  <c r="L426" i="31"/>
  <c r="G426" i="31"/>
  <c r="I426" i="31" s="1"/>
  <c r="L246" i="31"/>
  <c r="G246" i="31"/>
  <c r="H246" i="31" s="1"/>
  <c r="L66" i="31"/>
  <c r="G66" i="31"/>
  <c r="I66" i="31" s="1"/>
  <c r="L965" i="31"/>
  <c r="G965" i="31"/>
  <c r="L785" i="31"/>
  <c r="G785" i="31"/>
  <c r="I785" i="31" s="1"/>
  <c r="L605" i="31"/>
  <c r="G605" i="31"/>
  <c r="H605" i="31" s="1"/>
  <c r="L425" i="31"/>
  <c r="G425" i="31"/>
  <c r="I425" i="31" s="1"/>
  <c r="L245" i="31"/>
  <c r="G245" i="31"/>
  <c r="H245" i="31" s="1"/>
  <c r="L65" i="31"/>
  <c r="G65" i="31"/>
  <c r="I65" i="31" s="1"/>
  <c r="L964" i="31"/>
  <c r="G964" i="31"/>
  <c r="H964" i="31" s="1"/>
  <c r="L784" i="31"/>
  <c r="G784" i="31"/>
  <c r="I784" i="31" s="1"/>
  <c r="L604" i="31"/>
  <c r="G604" i="31"/>
  <c r="L424" i="31"/>
  <c r="G424" i="31"/>
  <c r="I424" i="31" s="1"/>
  <c r="L244" i="31"/>
  <c r="G244" i="31"/>
  <c r="H244" i="31" s="1"/>
  <c r="L64" i="31"/>
  <c r="G64" i="31"/>
  <c r="L963" i="31"/>
  <c r="G963" i="31"/>
  <c r="H963" i="31" s="1"/>
  <c r="L783" i="31"/>
  <c r="G783" i="31"/>
  <c r="I783" i="31" s="1"/>
  <c r="L603" i="31"/>
  <c r="G603" i="31"/>
  <c r="L423" i="31"/>
  <c r="G423" i="31"/>
  <c r="I423" i="31" s="1"/>
  <c r="L243" i="31"/>
  <c r="G243" i="31"/>
  <c r="H243" i="31" s="1"/>
  <c r="L63" i="31"/>
  <c r="G63" i="31"/>
  <c r="L962" i="31"/>
  <c r="G962" i="31"/>
  <c r="H962" i="31" s="1"/>
  <c r="L782" i="31"/>
  <c r="G782" i="31"/>
  <c r="I782" i="31" s="1"/>
  <c r="L602" i="31"/>
  <c r="G602" i="31"/>
  <c r="H602" i="31" s="1"/>
  <c r="L422" i="31"/>
  <c r="G422" i="31"/>
  <c r="L242" i="31"/>
  <c r="G242" i="31"/>
  <c r="H242" i="31" s="1"/>
  <c r="L62" i="31"/>
  <c r="G62" i="31"/>
  <c r="I62" i="31" s="1"/>
  <c r="L961" i="31"/>
  <c r="G961" i="31"/>
  <c r="H961" i="31" s="1"/>
  <c r="L781" i="31"/>
  <c r="G781" i="31"/>
  <c r="L601" i="31"/>
  <c r="G601" i="31"/>
  <c r="H601" i="31" s="1"/>
  <c r="L421" i="31"/>
  <c r="G421" i="31"/>
  <c r="I421" i="31" s="1"/>
  <c r="L241" i="31"/>
  <c r="G241" i="31"/>
  <c r="H241" i="31" s="1"/>
  <c r="L61" i="31"/>
  <c r="G61" i="31"/>
  <c r="L960" i="31"/>
  <c r="G960" i="31"/>
  <c r="H960" i="31" s="1"/>
  <c r="L780" i="31"/>
  <c r="G780" i="31"/>
  <c r="I780" i="31" s="1"/>
  <c r="L600" i="31"/>
  <c r="G600" i="31"/>
  <c r="H600" i="31" s="1"/>
  <c r="L420" i="31"/>
  <c r="G420" i="31"/>
  <c r="L240" i="31"/>
  <c r="G240" i="31"/>
  <c r="H240" i="31" s="1"/>
  <c r="L60" i="31"/>
  <c r="G60" i="31"/>
  <c r="I60" i="31" s="1"/>
  <c r="L959" i="31"/>
  <c r="G959" i="31"/>
  <c r="H959" i="31" s="1"/>
  <c r="L779" i="31"/>
  <c r="G779" i="31"/>
  <c r="L599" i="31"/>
  <c r="G599" i="31"/>
  <c r="H599" i="31" s="1"/>
  <c r="L419" i="31"/>
  <c r="G419" i="31"/>
  <c r="I419" i="31" s="1"/>
  <c r="L239" i="31"/>
  <c r="G239" i="31"/>
  <c r="H239" i="31" s="1"/>
  <c r="L59" i="31"/>
  <c r="G59" i="31"/>
  <c r="L958" i="31"/>
  <c r="G958" i="31"/>
  <c r="H958" i="31" s="1"/>
  <c r="L778" i="31"/>
  <c r="G778" i="31"/>
  <c r="I778" i="31" s="1"/>
  <c r="L598" i="31"/>
  <c r="G598" i="31"/>
  <c r="H598" i="31" s="1"/>
  <c r="L418" i="31"/>
  <c r="G418" i="31"/>
  <c r="L238" i="31"/>
  <c r="G238" i="31"/>
  <c r="H238" i="31" s="1"/>
  <c r="L58" i="31"/>
  <c r="G58" i="31"/>
  <c r="I58" i="31" s="1"/>
  <c r="L957" i="31"/>
  <c r="G957" i="31"/>
  <c r="H957" i="31" s="1"/>
  <c r="L777" i="31"/>
  <c r="N777" i="31" s="1"/>
  <c r="G777" i="31"/>
  <c r="L597" i="31"/>
  <c r="N597" i="31" s="1"/>
  <c r="G597" i="31"/>
  <c r="L417" i="31"/>
  <c r="G417" i="31"/>
  <c r="H417" i="31" s="1"/>
  <c r="L237" i="31"/>
  <c r="G237" i="31"/>
  <c r="H237" i="31" s="1"/>
  <c r="L57" i="31"/>
  <c r="G57" i="31"/>
  <c r="H57" i="31" s="1"/>
  <c r="L956" i="31"/>
  <c r="N956" i="31" s="1"/>
  <c r="G956" i="31"/>
  <c r="L776" i="31"/>
  <c r="N776" i="31" s="1"/>
  <c r="G776" i="31"/>
  <c r="L596" i="31"/>
  <c r="G596" i="31"/>
  <c r="H596" i="31" s="1"/>
  <c r="L416" i="31"/>
  <c r="G416" i="31"/>
  <c r="L236" i="31"/>
  <c r="N236" i="31" s="1"/>
  <c r="G236" i="31"/>
  <c r="L56" i="31"/>
  <c r="M56" i="31" s="1"/>
  <c r="G56" i="31"/>
  <c r="L955" i="31"/>
  <c r="G955" i="31"/>
  <c r="H955" i="31" s="1"/>
  <c r="L775" i="31"/>
  <c r="N775" i="31" s="1"/>
  <c r="G775" i="31"/>
  <c r="L595" i="31"/>
  <c r="N595" i="31" s="1"/>
  <c r="G595" i="31"/>
  <c r="L415" i="31"/>
  <c r="G415" i="31"/>
  <c r="H415" i="31" s="1"/>
  <c r="L235" i="31"/>
  <c r="G235" i="31"/>
  <c r="H235" i="31" s="1"/>
  <c r="L55" i="31"/>
  <c r="G55" i="31"/>
  <c r="L954" i="31"/>
  <c r="N954" i="31" s="1"/>
  <c r="G954" i="31"/>
  <c r="L774" i="31"/>
  <c r="N774" i="31" s="1"/>
  <c r="G774" i="31"/>
  <c r="H774" i="31" s="1"/>
  <c r="L594" i="31"/>
  <c r="G594" i="31"/>
  <c r="H594" i="31" s="1"/>
  <c r="L414" i="31"/>
  <c r="G414" i="31"/>
  <c r="L234" i="31"/>
  <c r="N234" i="31" s="1"/>
  <c r="G234" i="31"/>
  <c r="L54" i="31"/>
  <c r="G54" i="31"/>
  <c r="L953" i="31"/>
  <c r="G953" i="31"/>
  <c r="H953" i="31" s="1"/>
  <c r="L773" i="31"/>
  <c r="N773" i="31" s="1"/>
  <c r="G773" i="31"/>
  <c r="L593" i="31"/>
  <c r="N593" i="31" s="1"/>
  <c r="G593" i="31"/>
  <c r="L413" i="31"/>
  <c r="N413" i="31" s="1"/>
  <c r="G413" i="31"/>
  <c r="H413" i="31" s="1"/>
  <c r="L233" i="31"/>
  <c r="G233" i="31"/>
  <c r="H233" i="31" s="1"/>
  <c r="L53" i="31"/>
  <c r="M53" i="31" s="1"/>
  <c r="G53" i="31"/>
  <c r="L952" i="31"/>
  <c r="N952" i="31" s="1"/>
  <c r="G952" i="31"/>
  <c r="L772" i="31"/>
  <c r="G772" i="31"/>
  <c r="L592" i="31"/>
  <c r="G592" i="31"/>
  <c r="H592" i="31" s="1"/>
  <c r="L412" i="31"/>
  <c r="N412" i="31" s="1"/>
  <c r="G412" i="31"/>
  <c r="L232" i="31"/>
  <c r="N232" i="31" s="1"/>
  <c r="G232" i="31"/>
  <c r="L52" i="31"/>
  <c r="N52" i="31" s="1"/>
  <c r="G52" i="31"/>
  <c r="L951" i="31"/>
  <c r="G951" i="31"/>
  <c r="H951" i="31" s="1"/>
  <c r="L771" i="31"/>
  <c r="G771" i="31"/>
  <c r="L591" i="31"/>
  <c r="N591" i="31" s="1"/>
  <c r="G591" i="31"/>
  <c r="L411" i="31"/>
  <c r="N411" i="31" s="1"/>
  <c r="G411" i="31"/>
  <c r="L231" i="31"/>
  <c r="G231" i="31"/>
  <c r="H231" i="31" s="1"/>
  <c r="L51" i="31"/>
  <c r="N51" i="31" s="1"/>
  <c r="G51" i="31"/>
  <c r="L950" i="31"/>
  <c r="N950" i="31" s="1"/>
  <c r="G950" i="31"/>
  <c r="L770" i="31"/>
  <c r="G770" i="31"/>
  <c r="H770" i="31" s="1"/>
  <c r="L590" i="31"/>
  <c r="G590" i="31"/>
  <c r="H590" i="31" s="1"/>
  <c r="L410" i="31"/>
  <c r="M410" i="31" s="1"/>
  <c r="G410" i="31"/>
  <c r="L230" i="31"/>
  <c r="N230" i="31" s="1"/>
  <c r="G230" i="31"/>
  <c r="L50" i="31"/>
  <c r="G50" i="31"/>
  <c r="L949" i="31"/>
  <c r="G949" i="31"/>
  <c r="H949" i="31" s="1"/>
  <c r="L769" i="31"/>
  <c r="N769" i="31" s="1"/>
  <c r="G769" i="31"/>
  <c r="L589" i="31"/>
  <c r="N589" i="31" s="1"/>
  <c r="G589" i="31"/>
  <c r="L409" i="31"/>
  <c r="N409" i="31" s="1"/>
  <c r="G409" i="31"/>
  <c r="L229" i="31"/>
  <c r="G229" i="31"/>
  <c r="H229" i="31" s="1"/>
  <c r="L49" i="31"/>
  <c r="G49" i="31"/>
  <c r="L948" i="31"/>
  <c r="N948" i="31" s="1"/>
  <c r="G948" i="31"/>
  <c r="L768" i="31"/>
  <c r="G768" i="31"/>
  <c r="L588" i="31"/>
  <c r="G588" i="31"/>
  <c r="H588" i="31" s="1"/>
  <c r="L408" i="31"/>
  <c r="N408" i="31" s="1"/>
  <c r="G408" i="31"/>
  <c r="L228" i="31"/>
  <c r="N228" i="31" s="1"/>
  <c r="G228" i="31"/>
  <c r="L48" i="31"/>
  <c r="N48" i="31" s="1"/>
  <c r="G48" i="31"/>
  <c r="L947" i="31"/>
  <c r="G947" i="31"/>
  <c r="H947" i="31" s="1"/>
  <c r="L767" i="31"/>
  <c r="G767" i="31"/>
  <c r="L587" i="31"/>
  <c r="N587" i="31" s="1"/>
  <c r="G587" i="31"/>
  <c r="L407" i="31"/>
  <c r="G407" i="31"/>
  <c r="H407" i="31" s="1"/>
  <c r="L227" i="31"/>
  <c r="N227" i="31" s="1"/>
  <c r="G227" i="31"/>
  <c r="L47" i="31"/>
  <c r="G47" i="31"/>
  <c r="H47" i="31" s="1"/>
  <c r="L946" i="31"/>
  <c r="G946" i="31"/>
  <c r="L766" i="31"/>
  <c r="G766" i="31"/>
  <c r="H766" i="31" s="1"/>
  <c r="L586" i="31"/>
  <c r="N586" i="31" s="1"/>
  <c r="G586" i="31"/>
  <c r="L406" i="31"/>
  <c r="G406" i="31"/>
  <c r="H406" i="31" s="1"/>
  <c r="L226" i="31"/>
  <c r="N226" i="31" s="1"/>
  <c r="G226" i="31"/>
  <c r="L46" i="31"/>
  <c r="G46" i="31"/>
  <c r="H46" i="31" s="1"/>
  <c r="L945" i="31"/>
  <c r="N945" i="31" s="1"/>
  <c r="G945" i="31"/>
  <c r="L765" i="31"/>
  <c r="G765" i="31"/>
  <c r="H765" i="31" s="1"/>
  <c r="L585" i="31"/>
  <c r="G585" i="31"/>
  <c r="L405" i="31"/>
  <c r="G405" i="31"/>
  <c r="H405" i="31" s="1"/>
  <c r="L225" i="31"/>
  <c r="N225" i="31" s="1"/>
  <c r="G225" i="31"/>
  <c r="L45" i="31"/>
  <c r="G45" i="31"/>
  <c r="H45" i="31" s="1"/>
  <c r="L944" i="31"/>
  <c r="N944" i="31" s="1"/>
  <c r="G944" i="31"/>
  <c r="L764" i="31"/>
  <c r="G764" i="31"/>
  <c r="H764" i="31" s="1"/>
  <c r="L584" i="31"/>
  <c r="N584" i="31" s="1"/>
  <c r="G584" i="31"/>
  <c r="L404" i="31"/>
  <c r="G404" i="31"/>
  <c r="H404" i="31" s="1"/>
  <c r="L224" i="31"/>
  <c r="G224" i="31"/>
  <c r="L44" i="31"/>
  <c r="G44" i="31"/>
  <c r="H44" i="31" s="1"/>
  <c r="L943" i="31"/>
  <c r="N943" i="31" s="1"/>
  <c r="G943" i="31"/>
  <c r="L763" i="31"/>
  <c r="G763" i="31"/>
  <c r="H763" i="31" s="1"/>
  <c r="L583" i="31"/>
  <c r="N583" i="31" s="1"/>
  <c r="G583" i="31"/>
  <c r="L403" i="31"/>
  <c r="G403" i="31"/>
  <c r="H403" i="31" s="1"/>
  <c r="L223" i="31"/>
  <c r="N223" i="31" s="1"/>
  <c r="G223" i="31"/>
  <c r="L43" i="31"/>
  <c r="G43" i="31"/>
  <c r="H43" i="31" s="1"/>
  <c r="L942" i="31"/>
  <c r="G942" i="31"/>
  <c r="L762" i="31"/>
  <c r="G762" i="31"/>
  <c r="H762" i="31" s="1"/>
  <c r="L582" i="31"/>
  <c r="N582" i="31" s="1"/>
  <c r="G582" i="31"/>
  <c r="L402" i="31"/>
  <c r="G402" i="31"/>
  <c r="H402" i="31" s="1"/>
  <c r="L222" i="31"/>
  <c r="N222" i="31" s="1"/>
  <c r="G222" i="31"/>
  <c r="L42" i="31"/>
  <c r="G42" i="31"/>
  <c r="H42" i="31" s="1"/>
  <c r="L941" i="31"/>
  <c r="N941" i="31" s="1"/>
  <c r="G941" i="31"/>
  <c r="L761" i="31"/>
  <c r="G761" i="31"/>
  <c r="H761" i="31" s="1"/>
  <c r="L581" i="31"/>
  <c r="G581" i="31"/>
  <c r="L401" i="31"/>
  <c r="G401" i="31"/>
  <c r="H401" i="31" s="1"/>
  <c r="L221" i="31"/>
  <c r="N221" i="31" s="1"/>
  <c r="G221" i="31"/>
  <c r="L41" i="31"/>
  <c r="G41" i="31"/>
  <c r="H41" i="31" s="1"/>
  <c r="L940" i="31"/>
  <c r="N940" i="31" s="1"/>
  <c r="G940" i="31"/>
  <c r="L760" i="31"/>
  <c r="G760" i="31"/>
  <c r="H760" i="31" s="1"/>
  <c r="L580" i="31"/>
  <c r="N580" i="31" s="1"/>
  <c r="G580" i="31"/>
  <c r="L400" i="31"/>
  <c r="G400" i="31"/>
  <c r="H400" i="31" s="1"/>
  <c r="L220" i="31"/>
  <c r="G220" i="31"/>
  <c r="L40" i="31"/>
  <c r="G40" i="31"/>
  <c r="H40" i="31" s="1"/>
  <c r="L939" i="31"/>
  <c r="N939" i="31" s="1"/>
  <c r="G939" i="31"/>
  <c r="L759" i="31"/>
  <c r="G759" i="31"/>
  <c r="H759" i="31" s="1"/>
  <c r="L579" i="31"/>
  <c r="N579" i="31" s="1"/>
  <c r="G579" i="31"/>
  <c r="L399" i="31"/>
  <c r="G399" i="31"/>
  <c r="H399" i="31" s="1"/>
  <c r="L219" i="31"/>
  <c r="N219" i="31" s="1"/>
  <c r="G219" i="31"/>
  <c r="L39" i="31"/>
  <c r="G39" i="31"/>
  <c r="H39" i="31" s="1"/>
  <c r="L938" i="31"/>
  <c r="G938" i="31"/>
  <c r="L758" i="31"/>
  <c r="G758" i="31"/>
  <c r="H758" i="31" s="1"/>
  <c r="L578" i="31"/>
  <c r="N578" i="31" s="1"/>
  <c r="G578" i="31"/>
  <c r="L398" i="31"/>
  <c r="G398" i="31"/>
  <c r="H398" i="31" s="1"/>
  <c r="L218" i="31"/>
  <c r="N218" i="31" s="1"/>
  <c r="G218" i="31"/>
  <c r="L38" i="31"/>
  <c r="G38" i="31"/>
  <c r="H38" i="31" s="1"/>
  <c r="L937" i="31"/>
  <c r="N937" i="31" s="1"/>
  <c r="G937" i="31"/>
  <c r="L757" i="31"/>
  <c r="G757" i="31"/>
  <c r="H757" i="31" s="1"/>
  <c r="L577" i="31"/>
  <c r="G577" i="31"/>
  <c r="L397" i="31"/>
  <c r="G397" i="31"/>
  <c r="H397" i="31" s="1"/>
  <c r="L217" i="31"/>
  <c r="N217" i="31" s="1"/>
  <c r="G217" i="31"/>
  <c r="L37" i="31"/>
  <c r="G37" i="31"/>
  <c r="L936" i="31"/>
  <c r="N936" i="31" s="1"/>
  <c r="G936" i="31"/>
  <c r="L756" i="31"/>
  <c r="G756" i="31"/>
  <c r="L576" i="31"/>
  <c r="N576" i="31" s="1"/>
  <c r="G576" i="31"/>
  <c r="L396" i="31"/>
  <c r="G396" i="31"/>
  <c r="L216" i="31"/>
  <c r="G216" i="31"/>
  <c r="L36" i="31"/>
  <c r="G36" i="31"/>
  <c r="L935" i="31"/>
  <c r="N935" i="31" s="1"/>
  <c r="G935" i="31"/>
  <c r="L755" i="31"/>
  <c r="G755" i="31"/>
  <c r="L575" i="31"/>
  <c r="N575" i="31" s="1"/>
  <c r="G575" i="31"/>
  <c r="L395" i="31"/>
  <c r="G395" i="31"/>
  <c r="L215" i="31"/>
  <c r="N215" i="31" s="1"/>
  <c r="G215" i="31"/>
  <c r="L35" i="31"/>
  <c r="G35" i="31"/>
  <c r="L934" i="31"/>
  <c r="G934" i="31"/>
  <c r="L754" i="31"/>
  <c r="G754" i="31"/>
  <c r="L574" i="31"/>
  <c r="N574" i="31" s="1"/>
  <c r="G574" i="31"/>
  <c r="L394" i="31"/>
  <c r="G394" i="31"/>
  <c r="L214" i="31"/>
  <c r="N214" i="31" s="1"/>
  <c r="G214" i="31"/>
  <c r="L34" i="31"/>
  <c r="G34" i="31"/>
  <c r="L933" i="31"/>
  <c r="N933" i="31" s="1"/>
  <c r="G933" i="31"/>
  <c r="L753" i="31"/>
  <c r="G753" i="31"/>
  <c r="L573" i="31"/>
  <c r="G573" i="31"/>
  <c r="L393" i="31"/>
  <c r="G393" i="31"/>
  <c r="L213" i="31"/>
  <c r="N213" i="31" s="1"/>
  <c r="G213" i="31"/>
  <c r="L33" i="31"/>
  <c r="L932" i="31"/>
  <c r="N932" i="31" s="1"/>
  <c r="G932" i="31"/>
  <c r="L752" i="31"/>
  <c r="G752" i="31"/>
  <c r="L572" i="31"/>
  <c r="N572" i="31" s="1"/>
  <c r="G572" i="31"/>
  <c r="L392" i="31"/>
  <c r="G392" i="31"/>
  <c r="L212" i="31"/>
  <c r="G212" i="31"/>
  <c r="L32" i="31"/>
  <c r="G32" i="31"/>
  <c r="H32" i="31" s="1"/>
  <c r="L931" i="31"/>
  <c r="N931" i="31" s="1"/>
  <c r="G931" i="31"/>
  <c r="L751" i="31"/>
  <c r="G751" i="31"/>
  <c r="H751" i="31" s="1"/>
  <c r="L571" i="31"/>
  <c r="N571" i="31" s="1"/>
  <c r="G571" i="31"/>
  <c r="L391" i="31"/>
  <c r="G391" i="31"/>
  <c r="H391" i="31" s="1"/>
  <c r="L211" i="31"/>
  <c r="N211" i="31" s="1"/>
  <c r="G211" i="31"/>
  <c r="L31" i="31"/>
  <c r="G31" i="31"/>
  <c r="H31" i="31" s="1"/>
  <c r="L930" i="31"/>
  <c r="N930" i="31" s="1"/>
  <c r="G930" i="31"/>
  <c r="L750" i="31"/>
  <c r="G750" i="31"/>
  <c r="H750" i="31" s="1"/>
  <c r="L570" i="31"/>
  <c r="N570" i="31" s="1"/>
  <c r="G570" i="31"/>
  <c r="L390" i="31"/>
  <c r="G390" i="31"/>
  <c r="H390" i="31" s="1"/>
  <c r="L210" i="31"/>
  <c r="N210" i="31" s="1"/>
  <c r="G210" i="31"/>
  <c r="L30" i="31"/>
  <c r="G30" i="31"/>
  <c r="H30" i="31" s="1"/>
  <c r="L929" i="31"/>
  <c r="N929" i="31" s="1"/>
  <c r="G929" i="31"/>
  <c r="L749" i="31"/>
  <c r="N749" i="31" s="1"/>
  <c r="G749" i="31"/>
  <c r="H749" i="31" s="1"/>
  <c r="L569" i="31"/>
  <c r="M569" i="31" s="1"/>
  <c r="G569" i="31"/>
  <c r="L389" i="31"/>
  <c r="N389" i="31" s="1"/>
  <c r="G389" i="31"/>
  <c r="L209" i="31"/>
  <c r="M209" i="31" s="1"/>
  <c r="G209" i="31"/>
  <c r="L29" i="31"/>
  <c r="N29" i="31" s="1"/>
  <c r="G29" i="31"/>
  <c r="H29" i="31" s="1"/>
  <c r="L928" i="31"/>
  <c r="M928" i="31" s="1"/>
  <c r="G928" i="31"/>
  <c r="L748" i="31"/>
  <c r="G748" i="31"/>
  <c r="H748" i="31" s="1"/>
  <c r="L568" i="31"/>
  <c r="G568" i="31"/>
  <c r="L388" i="31"/>
  <c r="N388" i="31" s="1"/>
  <c r="G388" i="31"/>
  <c r="H388" i="31" s="1"/>
  <c r="L208" i="31"/>
  <c r="M208" i="31" s="1"/>
  <c r="G208" i="31"/>
  <c r="L28" i="31"/>
  <c r="N28" i="31" s="1"/>
  <c r="G28" i="31"/>
  <c r="L927" i="31"/>
  <c r="M927" i="31" s="1"/>
  <c r="G927" i="31"/>
  <c r="L747" i="31"/>
  <c r="N747" i="31" s="1"/>
  <c r="G747" i="31"/>
  <c r="H747" i="31" s="1"/>
  <c r="L567" i="31"/>
  <c r="M567" i="31" s="1"/>
  <c r="G567" i="31"/>
  <c r="L387" i="31"/>
  <c r="G387" i="31"/>
  <c r="H387" i="31" s="1"/>
  <c r="L207" i="31"/>
  <c r="G207" i="31"/>
  <c r="L27" i="31"/>
  <c r="N27" i="31" s="1"/>
  <c r="G27" i="31"/>
  <c r="H27" i="31" s="1"/>
  <c r="L926" i="31"/>
  <c r="N926" i="31" s="1"/>
  <c r="G926" i="31"/>
  <c r="H926" i="31" s="1"/>
  <c r="L746" i="31"/>
  <c r="N746" i="31" s="1"/>
  <c r="G746" i="31"/>
  <c r="H746" i="31" s="1"/>
  <c r="L566" i="31"/>
  <c r="N566" i="31" s="1"/>
  <c r="G566" i="31"/>
  <c r="H566" i="31" s="1"/>
  <c r="L386" i="31"/>
  <c r="N386" i="31" s="1"/>
  <c r="G386" i="31"/>
  <c r="H386" i="31" s="1"/>
  <c r="L206" i="31"/>
  <c r="N206" i="31" s="1"/>
  <c r="G206" i="31"/>
  <c r="H206" i="31" s="1"/>
  <c r="L26" i="31"/>
  <c r="N26" i="31" s="1"/>
  <c r="G26" i="31"/>
  <c r="H26" i="31" s="1"/>
  <c r="L925" i="31"/>
  <c r="N925" i="31" s="1"/>
  <c r="G925" i="31"/>
  <c r="H925" i="31" s="1"/>
  <c r="L745" i="31"/>
  <c r="N745" i="31" s="1"/>
  <c r="G745" i="31"/>
  <c r="H745" i="31" s="1"/>
  <c r="L565" i="31"/>
  <c r="N565" i="31" s="1"/>
  <c r="G565" i="31"/>
  <c r="H565" i="31" s="1"/>
  <c r="L385" i="31"/>
  <c r="N385" i="31" s="1"/>
  <c r="G385" i="31"/>
  <c r="H385" i="31" s="1"/>
  <c r="L205" i="31"/>
  <c r="G205" i="31"/>
  <c r="H205" i="31" s="1"/>
  <c r="L25" i="31"/>
  <c r="N25" i="31" s="1"/>
  <c r="G25" i="31"/>
  <c r="H25" i="31" s="1"/>
  <c r="L924" i="31"/>
  <c r="N924" i="31" s="1"/>
  <c r="G924" i="31"/>
  <c r="L744" i="31"/>
  <c r="N744" i="31" s="1"/>
  <c r="G744" i="31"/>
  <c r="L564" i="31"/>
  <c r="M564" i="31" s="1"/>
  <c r="G564" i="31"/>
  <c r="H564" i="31" s="1"/>
  <c r="L384" i="31"/>
  <c r="N384" i="31" s="1"/>
  <c r="G384" i="31"/>
  <c r="H384" i="31" s="1"/>
  <c r="L204" i="31"/>
  <c r="N204" i="31" s="1"/>
  <c r="G204" i="31"/>
  <c r="H204" i="31" s="1"/>
  <c r="L24" i="31"/>
  <c r="N24" i="31" s="1"/>
  <c r="G24" i="31"/>
  <c r="H24" i="31" s="1"/>
  <c r="L923" i="31"/>
  <c r="N923" i="31" s="1"/>
  <c r="G923" i="31"/>
  <c r="H923" i="31" s="1"/>
  <c r="L743" i="31"/>
  <c r="G743" i="31"/>
  <c r="H743" i="31" s="1"/>
  <c r="L563" i="31"/>
  <c r="N563" i="31" s="1"/>
  <c r="G563" i="31"/>
  <c r="H563" i="31" s="1"/>
  <c r="L383" i="31"/>
  <c r="N383" i="31" s="1"/>
  <c r="G383" i="31"/>
  <c r="H383" i="31" s="1"/>
  <c r="L203" i="31"/>
  <c r="N203" i="31" s="1"/>
  <c r="G203" i="31"/>
  <c r="H203" i="31" s="1"/>
  <c r="L23" i="31"/>
  <c r="N23" i="31" s="1"/>
  <c r="G23" i="31"/>
  <c r="H23" i="31" s="1"/>
  <c r="L922" i="31"/>
  <c r="G922" i="31"/>
  <c r="H922" i="31" s="1"/>
  <c r="L742" i="31"/>
  <c r="N742" i="31" s="1"/>
  <c r="G742" i="31"/>
  <c r="H742" i="31" s="1"/>
  <c r="L562" i="31"/>
  <c r="M562" i="31" s="1"/>
  <c r="G562" i="31"/>
  <c r="L382" i="31"/>
  <c r="N382" i="31" s="1"/>
  <c r="G382" i="31"/>
  <c r="H382" i="31" s="1"/>
  <c r="L202" i="31"/>
  <c r="G202" i="31"/>
  <c r="I202" i="31" s="1"/>
  <c r="L22" i="31"/>
  <c r="N22" i="31" s="1"/>
  <c r="G22" i="31"/>
  <c r="H22" i="31" s="1"/>
  <c r="L921" i="31"/>
  <c r="M921" i="31" s="1"/>
  <c r="G921" i="31"/>
  <c r="L741" i="31"/>
  <c r="N741" i="31" s="1"/>
  <c r="G741" i="31"/>
  <c r="H741" i="31" s="1"/>
  <c r="L561" i="31"/>
  <c r="G561" i="31"/>
  <c r="I561" i="31" s="1"/>
  <c r="L381" i="31"/>
  <c r="N381" i="31" s="1"/>
  <c r="G381" i="31"/>
  <c r="H381" i="31" s="1"/>
  <c r="L201" i="31"/>
  <c r="M201" i="31" s="1"/>
  <c r="G201" i="31"/>
  <c r="L21" i="31"/>
  <c r="N21" i="31" s="1"/>
  <c r="G21" i="31"/>
  <c r="H21" i="31" s="1"/>
  <c r="L920" i="31"/>
  <c r="G920" i="31"/>
  <c r="I920" i="31" s="1"/>
  <c r="L740" i="31"/>
  <c r="N740" i="31" s="1"/>
  <c r="G740" i="31"/>
  <c r="H740" i="31" s="1"/>
  <c r="L560" i="31"/>
  <c r="M560" i="31" s="1"/>
  <c r="G560" i="31"/>
  <c r="L380" i="31"/>
  <c r="N380" i="31" s="1"/>
  <c r="G380" i="31"/>
  <c r="H380" i="31" s="1"/>
  <c r="L200" i="31"/>
  <c r="G200" i="31"/>
  <c r="I200" i="31" s="1"/>
  <c r="L20" i="31"/>
  <c r="N20" i="31" s="1"/>
  <c r="G20" i="31"/>
  <c r="H20" i="31" s="1"/>
  <c r="L919" i="31"/>
  <c r="M919" i="31" s="1"/>
  <c r="G919" i="31"/>
  <c r="L739" i="31"/>
  <c r="N739" i="31" s="1"/>
  <c r="G739" i="31"/>
  <c r="H739" i="31" s="1"/>
  <c r="L559" i="31"/>
  <c r="G559" i="31"/>
  <c r="I559" i="31" s="1"/>
  <c r="L379" i="31"/>
  <c r="N379" i="31" s="1"/>
  <c r="G379" i="31"/>
  <c r="H379" i="31" s="1"/>
  <c r="L199" i="31"/>
  <c r="M199" i="31" s="1"/>
  <c r="G199" i="31"/>
  <c r="L19" i="31"/>
  <c r="N19" i="31" s="1"/>
  <c r="G19" i="31"/>
  <c r="H19" i="31" s="1"/>
  <c r="L918" i="31"/>
  <c r="G918" i="31"/>
  <c r="I918" i="31" s="1"/>
  <c r="L738" i="31"/>
  <c r="N738" i="31" s="1"/>
  <c r="G738" i="31"/>
  <c r="H738" i="31" s="1"/>
  <c r="L558" i="31"/>
  <c r="M558" i="31" s="1"/>
  <c r="G558" i="31"/>
  <c r="L378" i="31"/>
  <c r="N378" i="31" s="1"/>
  <c r="G378" i="31"/>
  <c r="H378" i="31" s="1"/>
  <c r="L198" i="31"/>
  <c r="G198" i="31"/>
  <c r="I198" i="31" s="1"/>
  <c r="L18" i="31"/>
  <c r="N18" i="31" s="1"/>
  <c r="G18" i="31"/>
  <c r="H18" i="31" s="1"/>
  <c r="L917" i="31"/>
  <c r="M917" i="31" s="1"/>
  <c r="G917" i="31"/>
  <c r="H917" i="31" s="1"/>
  <c r="L737" i="31"/>
  <c r="N737" i="31" s="1"/>
  <c r="G737" i="31"/>
  <c r="H737" i="31" s="1"/>
  <c r="L557" i="31"/>
  <c r="G557" i="31"/>
  <c r="I557" i="31" s="1"/>
  <c r="L377" i="31"/>
  <c r="N377" i="31" s="1"/>
  <c r="G377" i="31"/>
  <c r="H377" i="31" s="1"/>
  <c r="L197" i="31"/>
  <c r="M197" i="31" s="1"/>
  <c r="G197" i="31"/>
  <c r="H197" i="31" s="1"/>
  <c r="L17" i="31"/>
  <c r="N17" i="31" s="1"/>
  <c r="G17" i="31"/>
  <c r="H17" i="31" s="1"/>
  <c r="L916" i="31"/>
  <c r="G916" i="31"/>
  <c r="I916" i="31" s="1"/>
  <c r="L736" i="31"/>
  <c r="N736" i="31" s="1"/>
  <c r="G736" i="31"/>
  <c r="H736" i="31" s="1"/>
  <c r="L556" i="31"/>
  <c r="M556" i="31" s="1"/>
  <c r="G556" i="31"/>
  <c r="I556" i="31" s="1"/>
  <c r="L376" i="31"/>
  <c r="N376" i="31" s="1"/>
  <c r="G376" i="31"/>
  <c r="H376" i="31" s="1"/>
  <c r="L196" i="31"/>
  <c r="N196" i="31" s="1"/>
  <c r="G196" i="31"/>
  <c r="I196" i="31" s="1"/>
  <c r="L16" i="31"/>
  <c r="N16" i="31" s="1"/>
  <c r="G16" i="31"/>
  <c r="H16" i="31" s="1"/>
  <c r="L915" i="31"/>
  <c r="M915" i="31" s="1"/>
  <c r="G915" i="31"/>
  <c r="I915" i="31" s="1"/>
  <c r="L735" i="31"/>
  <c r="N735" i="31" s="1"/>
  <c r="G735" i="31"/>
  <c r="H735" i="31" s="1"/>
  <c r="L555" i="31"/>
  <c r="N555" i="31" s="1"/>
  <c r="G555" i="31"/>
  <c r="I555" i="31" s="1"/>
  <c r="L375" i="31"/>
  <c r="N375" i="31" s="1"/>
  <c r="G375" i="31"/>
  <c r="H375" i="31" s="1"/>
  <c r="L195" i="31"/>
  <c r="M195" i="31" s="1"/>
  <c r="G195" i="31"/>
  <c r="I195" i="31" s="1"/>
  <c r="L15" i="31"/>
  <c r="N15" i="31" s="1"/>
  <c r="G15" i="31"/>
  <c r="H15" i="31" s="1"/>
  <c r="L914" i="31"/>
  <c r="N914" i="31" s="1"/>
  <c r="G914" i="31"/>
  <c r="I914" i="31" s="1"/>
  <c r="L734" i="31"/>
  <c r="N734" i="31" s="1"/>
  <c r="G734" i="31"/>
  <c r="H734" i="31" s="1"/>
  <c r="L554" i="31"/>
  <c r="M554" i="31" s="1"/>
  <c r="G554" i="31"/>
  <c r="I554" i="31" s="1"/>
  <c r="L374" i="31"/>
  <c r="N374" i="31" s="1"/>
  <c r="G374" i="31"/>
  <c r="H374" i="31" s="1"/>
  <c r="L194" i="31"/>
  <c r="N194" i="31" s="1"/>
  <c r="G194" i="31"/>
  <c r="I194" i="31" s="1"/>
  <c r="L14" i="31"/>
  <c r="N14" i="31" s="1"/>
  <c r="G14" i="31"/>
  <c r="H14" i="31" s="1"/>
  <c r="L913" i="31"/>
  <c r="M913" i="31" s="1"/>
  <c r="G913" i="31"/>
  <c r="I913" i="31" s="1"/>
  <c r="L733" i="31"/>
  <c r="N733" i="31" s="1"/>
  <c r="G733" i="31"/>
  <c r="H733" i="31" s="1"/>
  <c r="L553" i="31"/>
  <c r="N553" i="31" s="1"/>
  <c r="G553" i="31"/>
  <c r="I553" i="31" s="1"/>
  <c r="L373" i="31"/>
  <c r="N373" i="31" s="1"/>
  <c r="G373" i="31"/>
  <c r="H373" i="31" s="1"/>
  <c r="L193" i="31"/>
  <c r="M193" i="31" s="1"/>
  <c r="G193" i="31"/>
  <c r="I193" i="31" s="1"/>
  <c r="L13" i="31"/>
  <c r="N13" i="31" s="1"/>
  <c r="G13" i="31"/>
  <c r="H13" i="31" s="1"/>
  <c r="L912" i="31"/>
  <c r="N912" i="31" s="1"/>
  <c r="G912" i="31"/>
  <c r="I912" i="31" s="1"/>
  <c r="L732" i="31"/>
  <c r="N732" i="31" s="1"/>
  <c r="G732" i="31"/>
  <c r="H732" i="31" s="1"/>
  <c r="L552" i="31"/>
  <c r="M552" i="31" s="1"/>
  <c r="G552" i="31"/>
  <c r="I552" i="31" s="1"/>
  <c r="L372" i="31"/>
  <c r="N372" i="31" s="1"/>
  <c r="G372" i="31"/>
  <c r="H372" i="31" s="1"/>
  <c r="L192" i="31"/>
  <c r="N192" i="31" s="1"/>
  <c r="G192" i="31"/>
  <c r="I192" i="31" s="1"/>
  <c r="L12" i="31"/>
  <c r="N12" i="31" s="1"/>
  <c r="G12" i="31"/>
  <c r="H12" i="31" s="1"/>
  <c r="L911" i="31"/>
  <c r="M911" i="31" s="1"/>
  <c r="G911" i="31"/>
  <c r="I911" i="31" s="1"/>
  <c r="L731" i="31"/>
  <c r="N731" i="31" s="1"/>
  <c r="G731" i="31"/>
  <c r="H731" i="31" s="1"/>
  <c r="L551" i="31"/>
  <c r="N551" i="31" s="1"/>
  <c r="G551" i="31"/>
  <c r="I551" i="31" s="1"/>
  <c r="L371" i="31"/>
  <c r="N371" i="31" s="1"/>
  <c r="G371" i="31"/>
  <c r="H371" i="31" s="1"/>
  <c r="L191" i="31"/>
  <c r="M191" i="31" s="1"/>
  <c r="G191" i="31"/>
  <c r="I191" i="31" s="1"/>
  <c r="L11" i="31"/>
  <c r="N11" i="31" s="1"/>
  <c r="G11" i="31"/>
  <c r="H11" i="31" s="1"/>
  <c r="L910" i="31"/>
  <c r="N910" i="31" s="1"/>
  <c r="G910" i="31"/>
  <c r="I910" i="31" s="1"/>
  <c r="L730" i="31"/>
  <c r="N730" i="31" s="1"/>
  <c r="G730" i="31"/>
  <c r="H730" i="31" s="1"/>
  <c r="L550" i="31"/>
  <c r="M550" i="31" s="1"/>
  <c r="G550" i="31"/>
  <c r="I550" i="31" s="1"/>
  <c r="L370" i="31"/>
  <c r="N370" i="31" s="1"/>
  <c r="G370" i="31"/>
  <c r="H370" i="31" s="1"/>
  <c r="L190" i="31"/>
  <c r="N190" i="31" s="1"/>
  <c r="G190" i="31"/>
  <c r="I190" i="31" s="1"/>
  <c r="L10" i="31"/>
  <c r="N10" i="31" s="1"/>
  <c r="G10" i="31"/>
  <c r="H10" i="31" s="1"/>
  <c r="L909" i="31"/>
  <c r="M909" i="31" s="1"/>
  <c r="G909" i="31"/>
  <c r="I909" i="31" s="1"/>
  <c r="L729" i="31"/>
  <c r="N729" i="31" s="1"/>
  <c r="G729" i="31"/>
  <c r="H729" i="31" s="1"/>
  <c r="L549" i="31"/>
  <c r="N549" i="31" s="1"/>
  <c r="G549" i="31"/>
  <c r="I549" i="31" s="1"/>
  <c r="L369" i="31"/>
  <c r="N369" i="31" s="1"/>
  <c r="G369" i="31"/>
  <c r="H369" i="31" s="1"/>
  <c r="L189" i="31"/>
  <c r="M189" i="31" s="1"/>
  <c r="G189" i="31"/>
  <c r="I189" i="31" s="1"/>
  <c r="L9" i="31"/>
  <c r="N9" i="31" s="1"/>
  <c r="G9" i="31"/>
  <c r="H9" i="31" s="1"/>
  <c r="L908" i="31"/>
  <c r="N908" i="31" s="1"/>
  <c r="G908" i="31"/>
  <c r="I908" i="31" s="1"/>
  <c r="L728" i="31"/>
  <c r="N728" i="31" s="1"/>
  <c r="G728" i="31"/>
  <c r="H728" i="31" s="1"/>
  <c r="L548" i="31"/>
  <c r="M548" i="31" s="1"/>
  <c r="G548" i="31"/>
  <c r="I548" i="31" s="1"/>
  <c r="L368" i="31"/>
  <c r="N368" i="31" s="1"/>
  <c r="G368" i="31"/>
  <c r="H368" i="31" s="1"/>
  <c r="L188" i="31"/>
  <c r="N188" i="31" s="1"/>
  <c r="G188" i="31"/>
  <c r="I188" i="31" s="1"/>
  <c r="L8" i="31"/>
  <c r="N8" i="31" s="1"/>
  <c r="G8" i="31"/>
  <c r="H8" i="31" s="1"/>
  <c r="L907" i="31"/>
  <c r="M907" i="31" s="1"/>
  <c r="G907" i="31"/>
  <c r="I907" i="31" s="1"/>
  <c r="L727" i="31"/>
  <c r="N727" i="31" s="1"/>
  <c r="G727" i="31"/>
  <c r="H727" i="31" s="1"/>
  <c r="L547" i="31"/>
  <c r="N547" i="31" s="1"/>
  <c r="G547" i="31"/>
  <c r="I547" i="31" s="1"/>
  <c r="L367" i="31"/>
  <c r="N367" i="31" s="1"/>
  <c r="G367" i="31"/>
  <c r="H367" i="31" s="1"/>
  <c r="L187" i="31"/>
  <c r="M187" i="31" s="1"/>
  <c r="G187" i="31"/>
  <c r="I187" i="31" s="1"/>
  <c r="L7" i="31"/>
  <c r="N7" i="31" s="1"/>
  <c r="G7" i="31"/>
  <c r="H7" i="31" s="1"/>
  <c r="L906" i="31"/>
  <c r="N906" i="31" s="1"/>
  <c r="G906" i="31"/>
  <c r="I906" i="31" s="1"/>
  <c r="L726" i="31"/>
  <c r="N726" i="31" s="1"/>
  <c r="G726" i="31"/>
  <c r="H726" i="31" s="1"/>
  <c r="L546" i="31"/>
  <c r="M546" i="31" s="1"/>
  <c r="G546" i="31"/>
  <c r="I546" i="31" s="1"/>
  <c r="L366" i="31"/>
  <c r="N366" i="31" s="1"/>
  <c r="G366" i="31"/>
  <c r="H366" i="31" s="1"/>
  <c r="L186" i="31"/>
  <c r="N186" i="31" s="1"/>
  <c r="G186" i="31"/>
  <c r="I186" i="31" s="1"/>
  <c r="L6" i="31"/>
  <c r="N6" i="31" s="1"/>
  <c r="G6" i="31"/>
  <c r="H6" i="31" s="1"/>
  <c r="L905" i="31"/>
  <c r="M905" i="31" s="1"/>
  <c r="G905" i="31"/>
  <c r="I905" i="31" s="1"/>
  <c r="L725" i="31"/>
  <c r="N725" i="31" s="1"/>
  <c r="G725" i="31"/>
  <c r="H725" i="31" s="1"/>
  <c r="L545" i="31"/>
  <c r="N545" i="31" s="1"/>
  <c r="G545" i="31"/>
  <c r="I545" i="31" s="1"/>
  <c r="L365" i="31"/>
  <c r="N365" i="31" s="1"/>
  <c r="G365" i="31"/>
  <c r="H365" i="31" s="1"/>
  <c r="L185" i="31"/>
  <c r="M185" i="31" s="1"/>
  <c r="G185" i="31"/>
  <c r="I185" i="31" s="1"/>
  <c r="L5" i="31"/>
  <c r="N5" i="31" s="1"/>
  <c r="G5" i="31"/>
  <c r="H5" i="31" s="1"/>
  <c r="L904" i="31"/>
  <c r="N904" i="31" s="1"/>
  <c r="G904" i="31"/>
  <c r="I904" i="31" s="1"/>
  <c r="L724" i="31"/>
  <c r="N724" i="31" s="1"/>
  <c r="G724" i="31"/>
  <c r="H724" i="31" s="1"/>
  <c r="L544" i="31"/>
  <c r="M544" i="31" s="1"/>
  <c r="G544" i="31"/>
  <c r="I544" i="31" s="1"/>
  <c r="L364" i="31"/>
  <c r="N364" i="31" s="1"/>
  <c r="G364" i="31"/>
  <c r="H364" i="31" s="1"/>
  <c r="L184" i="31"/>
  <c r="N184" i="31" s="1"/>
  <c r="G184" i="31"/>
  <c r="I184" i="31" s="1"/>
  <c r="L4" i="31"/>
  <c r="N4" i="31" s="1"/>
  <c r="G4" i="31"/>
  <c r="H4" i="31" s="1"/>
  <c r="L903" i="31"/>
  <c r="M903" i="31" s="1"/>
  <c r="G903" i="31"/>
  <c r="I903" i="31" s="1"/>
  <c r="L723" i="31"/>
  <c r="N723" i="31" s="1"/>
  <c r="G723" i="31"/>
  <c r="H723" i="31" s="1"/>
  <c r="L543" i="31"/>
  <c r="N543" i="31" s="1"/>
  <c r="G543" i="31"/>
  <c r="I543" i="31" s="1"/>
  <c r="L363" i="31"/>
  <c r="N363" i="31" s="1"/>
  <c r="G363" i="31"/>
  <c r="H363" i="31" s="1"/>
  <c r="L183" i="31"/>
  <c r="M183" i="31" s="1"/>
  <c r="G183" i="31"/>
  <c r="I183" i="31" s="1"/>
  <c r="L3" i="31"/>
  <c r="N3" i="31" s="1"/>
  <c r="G3" i="31"/>
  <c r="H3" i="31" s="1"/>
  <c r="L902" i="31"/>
  <c r="N902" i="31" s="1"/>
  <c r="G902" i="31"/>
  <c r="I902" i="31" s="1"/>
  <c r="L722" i="31"/>
  <c r="N722" i="31" s="1"/>
  <c r="G722" i="31"/>
  <c r="H722" i="31" s="1"/>
  <c r="L542" i="31"/>
  <c r="M542" i="31" s="1"/>
  <c r="G542" i="31"/>
  <c r="I542" i="31" s="1"/>
  <c r="L362" i="31"/>
  <c r="N362" i="31" s="1"/>
  <c r="G362" i="31"/>
  <c r="H362" i="31" s="1"/>
  <c r="L182" i="31"/>
  <c r="N182" i="31" s="1"/>
  <c r="G182" i="31"/>
  <c r="I182" i="31" s="1"/>
  <c r="L2" i="31"/>
  <c r="N2" i="31" s="1"/>
  <c r="G2" i="31"/>
  <c r="H2" i="31" s="1"/>
  <c r="I254" i="31" l="1"/>
  <c r="H187" i="31"/>
  <c r="I274" i="31"/>
  <c r="I243" i="31"/>
  <c r="M311" i="31"/>
  <c r="N285" i="31"/>
  <c r="M184" i="31"/>
  <c r="N258" i="31"/>
  <c r="I284" i="31"/>
  <c r="M316" i="31"/>
  <c r="I694" i="31"/>
  <c r="H89" i="31"/>
  <c r="M215" i="31"/>
  <c r="N255" i="31"/>
  <c r="M223" i="31"/>
  <c r="N636" i="31"/>
  <c r="M388" i="31"/>
  <c r="M384" i="31"/>
  <c r="M933" i="31"/>
  <c r="N973" i="31"/>
  <c r="N1003" i="31"/>
  <c r="N993" i="31"/>
  <c r="M906" i="31"/>
  <c r="I206" i="31"/>
  <c r="I29" i="31"/>
  <c r="H262" i="31"/>
  <c r="H340" i="31"/>
  <c r="I282" i="31"/>
  <c r="I601" i="31"/>
  <c r="M190" i="31"/>
  <c r="H193" i="31"/>
  <c r="M574" i="31"/>
  <c r="M584" i="31"/>
  <c r="I240" i="31"/>
  <c r="I248" i="31"/>
  <c r="M70" i="31"/>
  <c r="N256" i="31"/>
  <c r="N279" i="31"/>
  <c r="I639" i="31"/>
  <c r="N109" i="31"/>
  <c r="I144" i="31"/>
  <c r="M324" i="31"/>
  <c r="I690" i="31"/>
  <c r="M186" i="31"/>
  <c r="M908" i="31"/>
  <c r="H189" i="31"/>
  <c r="M563" i="31"/>
  <c r="M939" i="31"/>
  <c r="I602" i="31"/>
  <c r="H251" i="31"/>
  <c r="M431" i="31"/>
  <c r="H267" i="31"/>
  <c r="M495" i="31"/>
  <c r="M1040" i="31"/>
  <c r="H338" i="31"/>
  <c r="H546" i="31"/>
  <c r="H915" i="31"/>
  <c r="I631" i="31"/>
  <c r="H903" i="31"/>
  <c r="I964" i="31"/>
  <c r="I974" i="31"/>
  <c r="H990" i="31"/>
  <c r="N1034" i="31"/>
  <c r="I1054" i="31"/>
  <c r="H1063" i="31"/>
  <c r="M912" i="31"/>
  <c r="N919" i="31"/>
  <c r="I958" i="31"/>
  <c r="I961" i="31"/>
  <c r="I996" i="31"/>
  <c r="N1001" i="31"/>
  <c r="N917" i="31"/>
  <c r="M937" i="31"/>
  <c r="I959" i="31"/>
  <c r="H969" i="31"/>
  <c r="H987" i="31"/>
  <c r="M1048" i="31"/>
  <c r="M775" i="31"/>
  <c r="I855" i="31"/>
  <c r="I747" i="31"/>
  <c r="I860" i="31"/>
  <c r="I868" i="31"/>
  <c r="H544" i="31"/>
  <c r="M565" i="31"/>
  <c r="I598" i="31"/>
  <c r="I600" i="31"/>
  <c r="I615" i="31"/>
  <c r="H618" i="31"/>
  <c r="H693" i="31"/>
  <c r="I698" i="31"/>
  <c r="H629" i="31"/>
  <c r="M543" i="31"/>
  <c r="H550" i="31"/>
  <c r="M555" i="31"/>
  <c r="I605" i="31"/>
  <c r="H616" i="31"/>
  <c r="M551" i="31"/>
  <c r="H911" i="31"/>
  <c r="N193" i="31"/>
  <c r="M196" i="31"/>
  <c r="H556" i="31"/>
  <c r="N560" i="31"/>
  <c r="M383" i="31"/>
  <c r="M745" i="31"/>
  <c r="I26" i="31"/>
  <c r="N208" i="31"/>
  <c r="I749" i="31"/>
  <c r="M572" i="31"/>
  <c r="M576" i="31"/>
  <c r="M580" i="31"/>
  <c r="M225" i="31"/>
  <c r="M412" i="31"/>
  <c r="M777" i="31"/>
  <c r="I239" i="31"/>
  <c r="I241" i="31"/>
  <c r="I962" i="31"/>
  <c r="I966" i="31"/>
  <c r="N252" i="31"/>
  <c r="I972" i="31"/>
  <c r="N632" i="31"/>
  <c r="I992" i="31"/>
  <c r="N275" i="31"/>
  <c r="I635" i="31"/>
  <c r="N997" i="31"/>
  <c r="I278" i="31"/>
  <c r="N640" i="31"/>
  <c r="I1000" i="31"/>
  <c r="N283" i="31"/>
  <c r="I643" i="31"/>
  <c r="N644" i="31"/>
  <c r="I1004" i="31"/>
  <c r="H668" i="31"/>
  <c r="I851" i="31"/>
  <c r="N312" i="31"/>
  <c r="I858" i="31"/>
  <c r="M1038" i="31"/>
  <c r="I862" i="31"/>
  <c r="M1042" i="31"/>
  <c r="I146" i="31"/>
  <c r="M326" i="31"/>
  <c r="H1056" i="31"/>
  <c r="N700" i="31"/>
  <c r="H1060" i="31"/>
  <c r="M902" i="31"/>
  <c r="H183" i="31"/>
  <c r="M545" i="31"/>
  <c r="H905" i="31"/>
  <c r="M188" i="31"/>
  <c r="H548" i="31"/>
  <c r="N554" i="31"/>
  <c r="N562" i="31"/>
  <c r="N567" i="31"/>
  <c r="M747" i="31"/>
  <c r="M217" i="31"/>
  <c r="M582" i="31"/>
  <c r="M945" i="31"/>
  <c r="M773" i="31"/>
  <c r="I774" i="31"/>
  <c r="I607" i="31"/>
  <c r="H610" i="31"/>
  <c r="M790" i="31"/>
  <c r="H971" i="31"/>
  <c r="M72" i="31"/>
  <c r="I613" i="31"/>
  <c r="N614" i="31"/>
  <c r="N619" i="31"/>
  <c r="I269" i="31"/>
  <c r="H809" i="31"/>
  <c r="N630" i="31"/>
  <c r="M825" i="31"/>
  <c r="M1033" i="31"/>
  <c r="M1046" i="31"/>
  <c r="N333" i="31"/>
  <c r="I337" i="31"/>
  <c r="N1059" i="31"/>
  <c r="I341" i="31"/>
  <c r="N676" i="31"/>
  <c r="H1062" i="31"/>
  <c r="M411" i="31"/>
  <c r="H488" i="31"/>
  <c r="M386" i="31"/>
  <c r="M413" i="31"/>
  <c r="I494" i="31"/>
  <c r="M182" i="31"/>
  <c r="H542" i="31"/>
  <c r="M904" i="31"/>
  <c r="H185" i="31"/>
  <c r="M547" i="31"/>
  <c r="H907" i="31"/>
  <c r="N911" i="31"/>
  <c r="M194" i="31"/>
  <c r="H554" i="31"/>
  <c r="N558" i="31"/>
  <c r="N201" i="31"/>
  <c r="M204" i="31"/>
  <c r="M25" i="31"/>
  <c r="M26" i="31"/>
  <c r="M206" i="31"/>
  <c r="M27" i="31"/>
  <c r="I388" i="31"/>
  <c r="N569" i="31"/>
  <c r="M749" i="31"/>
  <c r="M213" i="31"/>
  <c r="M935" i="31"/>
  <c r="M578" i="31"/>
  <c r="M221" i="31"/>
  <c r="M943" i="31"/>
  <c r="M586" i="31"/>
  <c r="M408" i="31"/>
  <c r="N53" i="31"/>
  <c r="I413" i="31"/>
  <c r="N56" i="31"/>
  <c r="I238" i="31"/>
  <c r="I599" i="31"/>
  <c r="I960" i="31"/>
  <c r="I242" i="31"/>
  <c r="I963" i="31"/>
  <c r="I246" i="31"/>
  <c r="I609" i="31"/>
  <c r="M789" i="31"/>
  <c r="H250" i="31"/>
  <c r="M430" i="31"/>
  <c r="H970" i="31"/>
  <c r="M71" i="31"/>
  <c r="H611" i="31"/>
  <c r="M791" i="31"/>
  <c r="I252" i="31"/>
  <c r="I258" i="31"/>
  <c r="N978" i="31"/>
  <c r="H259" i="31"/>
  <c r="H623" i="31"/>
  <c r="I628" i="31"/>
  <c r="I285" i="31"/>
  <c r="N286" i="31"/>
  <c r="H287" i="31"/>
  <c r="H108" i="31"/>
  <c r="H308" i="31"/>
  <c r="I1031" i="31"/>
  <c r="I313" i="31"/>
  <c r="I674" i="31"/>
  <c r="I497" i="31"/>
  <c r="M677" i="31"/>
  <c r="M681" i="31"/>
  <c r="N323" i="31"/>
  <c r="I864" i="31"/>
  <c r="M1044" i="31"/>
  <c r="N328" i="31"/>
  <c r="N331" i="31"/>
  <c r="H691" i="31"/>
  <c r="N339" i="31"/>
  <c r="H699" i="31"/>
  <c r="N1061" i="31"/>
  <c r="H342" i="31"/>
  <c r="M549" i="31"/>
  <c r="H909" i="31"/>
  <c r="N550" i="31"/>
  <c r="N199" i="31"/>
  <c r="N921" i="31"/>
  <c r="M23" i="31"/>
  <c r="I383" i="31"/>
  <c r="I563" i="31"/>
  <c r="N928" i="31"/>
  <c r="M29" i="31"/>
  <c r="M219" i="31"/>
  <c r="M941" i="31"/>
  <c r="M227" i="31"/>
  <c r="M769" i="31"/>
  <c r="M774" i="31"/>
  <c r="I415" i="31"/>
  <c r="M776" i="31"/>
  <c r="I244" i="31"/>
  <c r="N613" i="31"/>
  <c r="I973" i="31"/>
  <c r="N254" i="31"/>
  <c r="I614" i="31"/>
  <c r="N974" i="31"/>
  <c r="I255" i="31"/>
  <c r="N615" i="31"/>
  <c r="H975" i="31"/>
  <c r="I619" i="31"/>
  <c r="H984" i="31"/>
  <c r="H270" i="31"/>
  <c r="N271" i="31"/>
  <c r="H811" i="31"/>
  <c r="N991" i="31"/>
  <c r="H272" i="31"/>
  <c r="N273" i="31"/>
  <c r="I633" i="31"/>
  <c r="N634" i="31"/>
  <c r="I994" i="31"/>
  <c r="N995" i="31"/>
  <c r="I276" i="31"/>
  <c r="N277" i="31"/>
  <c r="I637" i="31"/>
  <c r="N638" i="31"/>
  <c r="I998" i="31"/>
  <c r="N999" i="31"/>
  <c r="I280" i="31"/>
  <c r="N281" i="31"/>
  <c r="I641" i="31"/>
  <c r="N642" i="31"/>
  <c r="I1002" i="31"/>
  <c r="H1007" i="31"/>
  <c r="H129" i="31"/>
  <c r="M669" i="31"/>
  <c r="M491" i="31"/>
  <c r="M852" i="31"/>
  <c r="I133" i="31"/>
  <c r="M134" i="31"/>
  <c r="N1037" i="31"/>
  <c r="I499" i="31"/>
  <c r="M679" i="31"/>
  <c r="N1041" i="31"/>
  <c r="H332" i="31"/>
  <c r="N1053" i="31"/>
  <c r="H334" i="31"/>
  <c r="N1055" i="31"/>
  <c r="H336" i="31"/>
  <c r="N1057" i="31"/>
  <c r="H703" i="31"/>
  <c r="N200" i="31"/>
  <c r="M200" i="31"/>
  <c r="N922" i="31"/>
  <c r="M922" i="31"/>
  <c r="M205" i="31"/>
  <c r="N205" i="31"/>
  <c r="M207" i="31"/>
  <c r="N207" i="31"/>
  <c r="N212" i="31"/>
  <c r="M212" i="31"/>
  <c r="N942" i="31"/>
  <c r="M942" i="31"/>
  <c r="H48" i="31"/>
  <c r="I48" i="31"/>
  <c r="H772" i="31"/>
  <c r="I772" i="31"/>
  <c r="H56" i="31"/>
  <c r="I56" i="31"/>
  <c r="I418" i="31"/>
  <c r="H418" i="31"/>
  <c r="I422" i="31"/>
  <c r="H422" i="31"/>
  <c r="I64" i="31"/>
  <c r="H64" i="31"/>
  <c r="I261" i="31"/>
  <c r="H261" i="31"/>
  <c r="M466" i="31"/>
  <c r="N466" i="31"/>
  <c r="N315" i="31"/>
  <c r="M315" i="31"/>
  <c r="H142" i="31"/>
  <c r="I142" i="31"/>
  <c r="M684" i="31"/>
  <c r="N684" i="31"/>
  <c r="N689" i="31"/>
  <c r="M689" i="31"/>
  <c r="M692" i="31"/>
  <c r="N692" i="31"/>
  <c r="I701" i="31"/>
  <c r="H701" i="31"/>
  <c r="N542" i="31"/>
  <c r="N183" i="31"/>
  <c r="N903" i="31"/>
  <c r="N544" i="31"/>
  <c r="N185" i="31"/>
  <c r="N905" i="31"/>
  <c r="N546" i="31"/>
  <c r="N187" i="31"/>
  <c r="N907" i="31"/>
  <c r="N548" i="31"/>
  <c r="N189" i="31"/>
  <c r="N909" i="31"/>
  <c r="M910" i="31"/>
  <c r="H191" i="31"/>
  <c r="N552" i="31"/>
  <c r="M553" i="31"/>
  <c r="H913" i="31"/>
  <c r="N195" i="31"/>
  <c r="N915" i="31"/>
  <c r="N556" i="31"/>
  <c r="N916" i="31"/>
  <c r="M916" i="31"/>
  <c r="I197" i="31"/>
  <c r="N198" i="31"/>
  <c r="M198" i="31"/>
  <c r="I199" i="31"/>
  <c r="H199" i="31"/>
  <c r="N920" i="31"/>
  <c r="M920" i="31"/>
  <c r="I921" i="31"/>
  <c r="H921" i="31"/>
  <c r="M767" i="31"/>
  <c r="N767" i="31"/>
  <c r="H409" i="31"/>
  <c r="I409" i="31"/>
  <c r="N54" i="31"/>
  <c r="M54" i="31"/>
  <c r="H603" i="31"/>
  <c r="I603" i="31"/>
  <c r="H965" i="31"/>
  <c r="I965" i="31"/>
  <c r="H608" i="31"/>
  <c r="I608" i="31"/>
  <c r="H976" i="31"/>
  <c r="I976" i="31"/>
  <c r="I977" i="31"/>
  <c r="H977" i="31"/>
  <c r="M980" i="31"/>
  <c r="N980" i="31"/>
  <c r="M804" i="31"/>
  <c r="N804" i="31"/>
  <c r="I558" i="31"/>
  <c r="H558" i="31"/>
  <c r="H744" i="31"/>
  <c r="I744" i="31"/>
  <c r="N748" i="31"/>
  <c r="M748" i="31"/>
  <c r="N934" i="31"/>
  <c r="M934" i="31"/>
  <c r="N585" i="31"/>
  <c r="M585" i="31"/>
  <c r="I779" i="31"/>
  <c r="H779" i="31"/>
  <c r="H1028" i="31"/>
  <c r="I1028" i="31"/>
  <c r="N1036" i="31"/>
  <c r="M1036" i="31"/>
  <c r="N918" i="31"/>
  <c r="M918" i="31"/>
  <c r="I919" i="31"/>
  <c r="H919" i="31"/>
  <c r="N561" i="31"/>
  <c r="M561" i="31"/>
  <c r="I562" i="31"/>
  <c r="H562" i="31"/>
  <c r="H924" i="31"/>
  <c r="I924" i="31"/>
  <c r="N387" i="31"/>
  <c r="M387" i="31"/>
  <c r="M568" i="31"/>
  <c r="N568" i="31"/>
  <c r="H389" i="31"/>
  <c r="I389" i="31"/>
  <c r="N573" i="31"/>
  <c r="M573" i="31"/>
  <c r="N216" i="31"/>
  <c r="M216" i="31"/>
  <c r="N938" i="31"/>
  <c r="M938" i="31"/>
  <c r="N581" i="31"/>
  <c r="M581" i="31"/>
  <c r="N224" i="31"/>
  <c r="M224" i="31"/>
  <c r="N946" i="31"/>
  <c r="M946" i="31"/>
  <c r="M768" i="31"/>
  <c r="N768" i="31"/>
  <c r="H50" i="31"/>
  <c r="I50" i="31"/>
  <c r="N416" i="31"/>
  <c r="M416" i="31"/>
  <c r="I59" i="31"/>
  <c r="H59" i="31"/>
  <c r="I420" i="31"/>
  <c r="H420" i="31"/>
  <c r="I781" i="31"/>
  <c r="H781" i="31"/>
  <c r="I63" i="31"/>
  <c r="H63" i="31"/>
  <c r="M617" i="31"/>
  <c r="N617" i="31"/>
  <c r="I983" i="31"/>
  <c r="H983" i="31"/>
  <c r="I201" i="31"/>
  <c r="H201" i="31"/>
  <c r="H28" i="31"/>
  <c r="I28" i="31"/>
  <c r="N577" i="31"/>
  <c r="M577" i="31"/>
  <c r="N220" i="31"/>
  <c r="M220" i="31"/>
  <c r="I61" i="31"/>
  <c r="H61" i="31"/>
  <c r="I827" i="31"/>
  <c r="H827" i="31"/>
  <c r="N672" i="31"/>
  <c r="M672" i="31"/>
  <c r="H140" i="31"/>
  <c r="I140" i="31"/>
  <c r="I1050" i="31"/>
  <c r="H1050" i="31"/>
  <c r="N191" i="31"/>
  <c r="M192" i="31"/>
  <c r="H552" i="31"/>
  <c r="N913" i="31"/>
  <c r="M914" i="31"/>
  <c r="H195" i="31"/>
  <c r="N197" i="31"/>
  <c r="N557" i="31"/>
  <c r="M557" i="31"/>
  <c r="I917" i="31"/>
  <c r="N559" i="31"/>
  <c r="M559" i="31"/>
  <c r="I560" i="31"/>
  <c r="H560" i="31"/>
  <c r="N202" i="31"/>
  <c r="M202" i="31"/>
  <c r="N743" i="31"/>
  <c r="M743" i="31"/>
  <c r="N770" i="31"/>
  <c r="M770" i="31"/>
  <c r="H52" i="31"/>
  <c r="I52" i="31"/>
  <c r="N55" i="31"/>
  <c r="M55" i="31"/>
  <c r="N417" i="31"/>
  <c r="M417" i="31"/>
  <c r="H604" i="31"/>
  <c r="I604" i="31"/>
  <c r="H247" i="31"/>
  <c r="I247" i="31"/>
  <c r="M82" i="31"/>
  <c r="N82" i="31"/>
  <c r="H981" i="31"/>
  <c r="I981" i="31"/>
  <c r="H624" i="31"/>
  <c r="I624" i="31"/>
  <c r="H271" i="31"/>
  <c r="I271" i="31"/>
  <c r="M1008" i="31"/>
  <c r="N1008" i="31"/>
  <c r="N850" i="31"/>
  <c r="M850" i="31"/>
  <c r="N132" i="31"/>
  <c r="M132" i="31"/>
  <c r="N493" i="31"/>
  <c r="M493" i="31"/>
  <c r="N854" i="31"/>
  <c r="M854" i="31"/>
  <c r="H856" i="31"/>
  <c r="I856" i="31"/>
  <c r="M319" i="31"/>
  <c r="N319" i="31"/>
  <c r="N687" i="31"/>
  <c r="M687" i="31"/>
  <c r="H509" i="31"/>
  <c r="I509" i="31"/>
  <c r="M690" i="31"/>
  <c r="N690" i="31"/>
  <c r="I695" i="31"/>
  <c r="H695" i="31"/>
  <c r="I697" i="31"/>
  <c r="H697" i="31"/>
  <c r="M341" i="31"/>
  <c r="N341" i="31"/>
  <c r="I968" i="31"/>
  <c r="M443" i="31"/>
  <c r="N443" i="31"/>
  <c r="I807" i="31"/>
  <c r="H807" i="31"/>
  <c r="I988" i="31"/>
  <c r="H988" i="31"/>
  <c r="I647" i="31"/>
  <c r="H647" i="31"/>
  <c r="I468" i="31"/>
  <c r="H468" i="31"/>
  <c r="H670" i="31"/>
  <c r="I670" i="31"/>
  <c r="N685" i="31"/>
  <c r="M685" i="31"/>
  <c r="H507" i="31"/>
  <c r="I507" i="31"/>
  <c r="M688" i="31"/>
  <c r="N688" i="31"/>
  <c r="H1051" i="31"/>
  <c r="I1051" i="31"/>
  <c r="M335" i="31"/>
  <c r="N335" i="31"/>
  <c r="M337" i="31"/>
  <c r="N337" i="31"/>
  <c r="H1059" i="31"/>
  <c r="I1059" i="31"/>
  <c r="N564" i="31"/>
  <c r="M744" i="31"/>
  <c r="M924" i="31"/>
  <c r="M926" i="31"/>
  <c r="I387" i="31"/>
  <c r="N927" i="31"/>
  <c r="M28" i="31"/>
  <c r="I748" i="31"/>
  <c r="N209" i="31"/>
  <c r="M389" i="31"/>
  <c r="M932" i="31"/>
  <c r="M214" i="31"/>
  <c r="M575" i="31"/>
  <c r="M936" i="31"/>
  <c r="M218" i="31"/>
  <c r="M579" i="31"/>
  <c r="M940" i="31"/>
  <c r="M222" i="31"/>
  <c r="M583" i="31"/>
  <c r="M944" i="31"/>
  <c r="M226" i="31"/>
  <c r="M48" i="31"/>
  <c r="M409" i="31"/>
  <c r="N410" i="31"/>
  <c r="I770" i="31"/>
  <c r="M51" i="31"/>
  <c r="M52" i="31"/>
  <c r="I417" i="31"/>
  <c r="H58" i="31"/>
  <c r="H778" i="31"/>
  <c r="H419" i="31"/>
  <c r="H60" i="31"/>
  <c r="H780" i="31"/>
  <c r="H421" i="31"/>
  <c r="H62" i="31"/>
  <c r="H782" i="31"/>
  <c r="I245" i="31"/>
  <c r="I606" i="31"/>
  <c r="I967" i="31"/>
  <c r="I249" i="31"/>
  <c r="I253" i="31"/>
  <c r="N976" i="31"/>
  <c r="H257" i="31"/>
  <c r="N260" i="31"/>
  <c r="H620" i="31"/>
  <c r="H622" i="31"/>
  <c r="H982" i="31"/>
  <c r="I982" i="31"/>
  <c r="H265" i="31"/>
  <c r="H625" i="31"/>
  <c r="I625" i="31"/>
  <c r="I448" i="31"/>
  <c r="H448" i="31"/>
  <c r="H630" i="31"/>
  <c r="I630" i="31"/>
  <c r="I128" i="31"/>
  <c r="H128" i="31"/>
  <c r="N320" i="31"/>
  <c r="M320" i="31"/>
  <c r="N322" i="31"/>
  <c r="M322" i="31"/>
  <c r="H505" i="31"/>
  <c r="I505" i="31"/>
  <c r="I1052" i="31"/>
  <c r="H1052" i="31"/>
  <c r="H979" i="31"/>
  <c r="I980" i="31"/>
  <c r="H266" i="31"/>
  <c r="N806" i="31"/>
  <c r="H627" i="31"/>
  <c r="H268" i="31"/>
  <c r="I989" i="31"/>
  <c r="H450" i="31"/>
  <c r="H91" i="31"/>
  <c r="I991" i="31"/>
  <c r="I632" i="31"/>
  <c r="N992" i="31"/>
  <c r="I273" i="31"/>
  <c r="N633" i="31"/>
  <c r="I993" i="31"/>
  <c r="N274" i="31"/>
  <c r="I634" i="31"/>
  <c r="N994" i="31"/>
  <c r="I275" i="31"/>
  <c r="N635" i="31"/>
  <c r="I995" i="31"/>
  <c r="N276" i="31"/>
  <c r="I636" i="31"/>
  <c r="N996" i="31"/>
  <c r="I277" i="31"/>
  <c r="N637" i="31"/>
  <c r="I997" i="31"/>
  <c r="N278" i="31"/>
  <c r="I638" i="31"/>
  <c r="N998" i="31"/>
  <c r="I279" i="31"/>
  <c r="N639" i="31"/>
  <c r="I999" i="31"/>
  <c r="N280" i="31"/>
  <c r="I640" i="31"/>
  <c r="N1000" i="31"/>
  <c r="I281" i="31"/>
  <c r="N641" i="31"/>
  <c r="I1001" i="31"/>
  <c r="N282" i="31"/>
  <c r="I642" i="31"/>
  <c r="N1002" i="31"/>
  <c r="I283" i="31"/>
  <c r="N643" i="31"/>
  <c r="I1003" i="31"/>
  <c r="N284" i="31"/>
  <c r="I644" i="31"/>
  <c r="N1004" i="31"/>
  <c r="H467" i="31"/>
  <c r="I288" i="31"/>
  <c r="H1009" i="31"/>
  <c r="H848" i="31"/>
  <c r="I490" i="31"/>
  <c r="N671" i="31"/>
  <c r="M851" i="31"/>
  <c r="M1031" i="31"/>
  <c r="M133" i="31"/>
  <c r="M313" i="31"/>
  <c r="N314" i="31"/>
  <c r="M494" i="31"/>
  <c r="M674" i="31"/>
  <c r="M855" i="31"/>
  <c r="I136" i="31"/>
  <c r="I138" i="31"/>
  <c r="M318" i="31"/>
  <c r="N680" i="31"/>
  <c r="I501" i="31"/>
  <c r="I503" i="31"/>
  <c r="M683" i="31"/>
  <c r="N1045" i="31"/>
  <c r="I866" i="31"/>
  <c r="N1049" i="31"/>
  <c r="H330" i="31"/>
  <c r="I333" i="31"/>
  <c r="N694" i="31"/>
  <c r="I1055" i="31"/>
  <c r="N696" i="31"/>
  <c r="N698" i="31"/>
  <c r="H1058" i="31"/>
  <c r="N342" i="31"/>
  <c r="H702" i="31"/>
  <c r="N327" i="31"/>
  <c r="I148" i="31"/>
  <c r="N1051" i="31"/>
  <c r="N343" i="31"/>
  <c r="N390" i="31"/>
  <c r="M390" i="31"/>
  <c r="N751" i="31"/>
  <c r="M751" i="31"/>
  <c r="H33" i="31"/>
  <c r="I33" i="31"/>
  <c r="N395" i="31"/>
  <c r="M395" i="31"/>
  <c r="N756" i="31"/>
  <c r="M756" i="31"/>
  <c r="N38" i="31"/>
  <c r="M38" i="31"/>
  <c r="N42" i="31"/>
  <c r="M42" i="31"/>
  <c r="H776" i="31"/>
  <c r="I776" i="31"/>
  <c r="N60" i="31"/>
  <c r="M60" i="31"/>
  <c r="N421" i="31"/>
  <c r="M421" i="31"/>
  <c r="N782" i="31"/>
  <c r="M782" i="31"/>
  <c r="N788" i="31"/>
  <c r="M788" i="31"/>
  <c r="N434" i="31"/>
  <c r="M434" i="31"/>
  <c r="I978" i="31"/>
  <c r="H978" i="31"/>
  <c r="I621" i="31"/>
  <c r="H621" i="31"/>
  <c r="N88" i="31"/>
  <c r="M88" i="31"/>
  <c r="N454" i="31"/>
  <c r="M454" i="31"/>
  <c r="N456" i="31"/>
  <c r="M456" i="31"/>
  <c r="N97" i="31"/>
  <c r="M97" i="31"/>
  <c r="N99" i="31"/>
  <c r="M99" i="31"/>
  <c r="N460" i="31"/>
  <c r="M460" i="31"/>
  <c r="N103" i="31"/>
  <c r="M103" i="31"/>
  <c r="N464" i="31"/>
  <c r="M464" i="31"/>
  <c r="M645" i="31"/>
  <c r="N645" i="31"/>
  <c r="I107" i="31"/>
  <c r="H107" i="31"/>
  <c r="N1035" i="31"/>
  <c r="M1035" i="31"/>
  <c r="H859" i="31"/>
  <c r="I859" i="31"/>
  <c r="N321" i="31"/>
  <c r="M321" i="31"/>
  <c r="H145" i="31"/>
  <c r="I145" i="31"/>
  <c r="N686" i="31"/>
  <c r="M686" i="31"/>
  <c r="H149" i="31"/>
  <c r="I149" i="31"/>
  <c r="M332" i="31"/>
  <c r="N332" i="31"/>
  <c r="M1054" i="31"/>
  <c r="N1054" i="31"/>
  <c r="I696" i="31"/>
  <c r="H696" i="31"/>
  <c r="I362" i="31"/>
  <c r="I3" i="31"/>
  <c r="I723" i="31"/>
  <c r="I364" i="31"/>
  <c r="I5" i="31"/>
  <c r="I725" i="31"/>
  <c r="I366" i="31"/>
  <c r="I7" i="31"/>
  <c r="I727" i="31"/>
  <c r="I368" i="31"/>
  <c r="I9" i="31"/>
  <c r="I729" i="31"/>
  <c r="I370" i="31"/>
  <c r="I11" i="31"/>
  <c r="I731" i="31"/>
  <c r="I372" i="31"/>
  <c r="I13" i="31"/>
  <c r="I733" i="31"/>
  <c r="I374" i="31"/>
  <c r="I15" i="31"/>
  <c r="I735" i="31"/>
  <c r="I376" i="31"/>
  <c r="I17" i="31"/>
  <c r="I737" i="31"/>
  <c r="I378" i="31"/>
  <c r="I19" i="31"/>
  <c r="I739" i="31"/>
  <c r="I380" i="31"/>
  <c r="I21" i="31"/>
  <c r="I741" i="31"/>
  <c r="I382" i="31"/>
  <c r="M203" i="31"/>
  <c r="M923" i="31"/>
  <c r="M24" i="31"/>
  <c r="M925" i="31"/>
  <c r="M566" i="31"/>
  <c r="M746" i="31"/>
  <c r="I30" i="31"/>
  <c r="M210" i="31"/>
  <c r="I750" i="31"/>
  <c r="M930" i="31"/>
  <c r="I391" i="31"/>
  <c r="M571" i="31"/>
  <c r="I32" i="31"/>
  <c r="N33" i="31"/>
  <c r="M33" i="31"/>
  <c r="H393" i="31"/>
  <c r="I393" i="31"/>
  <c r="N394" i="31"/>
  <c r="M394" i="31"/>
  <c r="H754" i="31"/>
  <c r="I754" i="31"/>
  <c r="N755" i="31"/>
  <c r="M755" i="31"/>
  <c r="H36" i="31"/>
  <c r="I36" i="31"/>
  <c r="N37" i="31"/>
  <c r="M37" i="31"/>
  <c r="N398" i="31"/>
  <c r="M398" i="31"/>
  <c r="N759" i="31"/>
  <c r="M759" i="31"/>
  <c r="N41" i="31"/>
  <c r="M41" i="31"/>
  <c r="N402" i="31"/>
  <c r="M402" i="31"/>
  <c r="N763" i="31"/>
  <c r="M763" i="31"/>
  <c r="N45" i="31"/>
  <c r="M45" i="31"/>
  <c r="N406" i="31"/>
  <c r="M406" i="31"/>
  <c r="N49" i="31"/>
  <c r="M49" i="31"/>
  <c r="N771" i="31"/>
  <c r="M771" i="31"/>
  <c r="N65" i="31"/>
  <c r="M65" i="31"/>
  <c r="N426" i="31"/>
  <c r="M426" i="31"/>
  <c r="N787" i="31"/>
  <c r="M787" i="31"/>
  <c r="N69" i="31"/>
  <c r="M69" i="31"/>
  <c r="M250" i="31"/>
  <c r="N250" i="31"/>
  <c r="M970" i="31"/>
  <c r="N970" i="31"/>
  <c r="M611" i="31"/>
  <c r="N611" i="31"/>
  <c r="H612" i="31"/>
  <c r="I612" i="31"/>
  <c r="N34" i="31"/>
  <c r="M34" i="31"/>
  <c r="H755" i="31"/>
  <c r="I755" i="31"/>
  <c r="N764" i="31"/>
  <c r="M764" i="31"/>
  <c r="N419" i="31"/>
  <c r="M419" i="31"/>
  <c r="N62" i="31"/>
  <c r="M62" i="31"/>
  <c r="N66" i="31"/>
  <c r="M66" i="31"/>
  <c r="N427" i="31"/>
  <c r="M427" i="31"/>
  <c r="N793" i="31"/>
  <c r="M793" i="31"/>
  <c r="N75" i="31"/>
  <c r="M75" i="31"/>
  <c r="M257" i="31"/>
  <c r="N257" i="31"/>
  <c r="N447" i="31"/>
  <c r="M447" i="31"/>
  <c r="N452" i="31"/>
  <c r="M452" i="31"/>
  <c r="N93" i="31"/>
  <c r="M93" i="31"/>
  <c r="N815" i="31"/>
  <c r="M815" i="31"/>
  <c r="N817" i="31"/>
  <c r="M817" i="31"/>
  <c r="N819" i="31"/>
  <c r="M819" i="31"/>
  <c r="N462" i="31"/>
  <c r="M462" i="31"/>
  <c r="N823" i="31"/>
  <c r="M823" i="31"/>
  <c r="N105" i="31"/>
  <c r="M105" i="31"/>
  <c r="I700" i="31"/>
  <c r="H700" i="31"/>
  <c r="N30" i="31"/>
  <c r="M30" i="31"/>
  <c r="N750" i="31"/>
  <c r="M750" i="31"/>
  <c r="N391" i="31"/>
  <c r="M391" i="31"/>
  <c r="N32" i="31"/>
  <c r="M32" i="31"/>
  <c r="H392" i="31"/>
  <c r="I392" i="31"/>
  <c r="N393" i="31"/>
  <c r="M393" i="31"/>
  <c r="H753" i="31"/>
  <c r="I753" i="31"/>
  <c r="N754" i="31"/>
  <c r="M754" i="31"/>
  <c r="H35" i="31"/>
  <c r="I35" i="31"/>
  <c r="N36" i="31"/>
  <c r="M36" i="31"/>
  <c r="H396" i="31"/>
  <c r="I396" i="31"/>
  <c r="N397" i="31"/>
  <c r="M397" i="31"/>
  <c r="N758" i="31"/>
  <c r="M758" i="31"/>
  <c r="N40" i="31"/>
  <c r="M40" i="31"/>
  <c r="N401" i="31"/>
  <c r="M401" i="31"/>
  <c r="N762" i="31"/>
  <c r="M762" i="31"/>
  <c r="N44" i="31"/>
  <c r="M44" i="31"/>
  <c r="N405" i="31"/>
  <c r="M405" i="31"/>
  <c r="N766" i="31"/>
  <c r="M766" i="31"/>
  <c r="N50" i="31"/>
  <c r="M50" i="31"/>
  <c r="H411" i="31"/>
  <c r="I411" i="31"/>
  <c r="N772" i="31"/>
  <c r="M772" i="31"/>
  <c r="N414" i="31"/>
  <c r="M414" i="31"/>
  <c r="N418" i="31"/>
  <c r="M418" i="31"/>
  <c r="N59" i="31"/>
  <c r="M59" i="31"/>
  <c r="N779" i="31"/>
  <c r="M779" i="31"/>
  <c r="N420" i="31"/>
  <c r="M420" i="31"/>
  <c r="N61" i="31"/>
  <c r="M61" i="31"/>
  <c r="N781" i="31"/>
  <c r="M781" i="31"/>
  <c r="N422" i="31"/>
  <c r="M422" i="31"/>
  <c r="N63" i="31"/>
  <c r="M63" i="31"/>
  <c r="N64" i="31"/>
  <c r="M64" i="31"/>
  <c r="N425" i="31"/>
  <c r="M425" i="31"/>
  <c r="N786" i="31"/>
  <c r="M786" i="31"/>
  <c r="N68" i="31"/>
  <c r="M68" i="31"/>
  <c r="N429" i="31"/>
  <c r="M429" i="31"/>
  <c r="N31" i="31"/>
  <c r="M31" i="31"/>
  <c r="N752" i="31"/>
  <c r="M752" i="31"/>
  <c r="H394" i="31"/>
  <c r="I394" i="31"/>
  <c r="H37" i="31"/>
  <c r="I37" i="31"/>
  <c r="N399" i="31"/>
  <c r="M399" i="31"/>
  <c r="N760" i="31"/>
  <c r="M760" i="31"/>
  <c r="N403" i="31"/>
  <c r="M403" i="31"/>
  <c r="N46" i="31"/>
  <c r="M46" i="31"/>
  <c r="N407" i="31"/>
  <c r="M407" i="31"/>
  <c r="N58" i="31"/>
  <c r="M58" i="31"/>
  <c r="N778" i="31"/>
  <c r="M778" i="31"/>
  <c r="N780" i="31"/>
  <c r="M780" i="31"/>
  <c r="N783" i="31"/>
  <c r="M783" i="31"/>
  <c r="N784" i="31"/>
  <c r="M784" i="31"/>
  <c r="N792" i="31"/>
  <c r="M792" i="31"/>
  <c r="I264" i="31"/>
  <c r="H264" i="31"/>
  <c r="N813" i="31"/>
  <c r="M813" i="31"/>
  <c r="N95" i="31"/>
  <c r="M95" i="31"/>
  <c r="N458" i="31"/>
  <c r="M458" i="31"/>
  <c r="N101" i="31"/>
  <c r="M101" i="31"/>
  <c r="N821" i="31"/>
  <c r="M821" i="31"/>
  <c r="I286" i="31"/>
  <c r="H286" i="31"/>
  <c r="N310" i="31"/>
  <c r="M310" i="31"/>
  <c r="M2" i="31"/>
  <c r="M722" i="31"/>
  <c r="M363" i="31"/>
  <c r="M4" i="31"/>
  <c r="M724" i="31"/>
  <c r="M365" i="31"/>
  <c r="M6" i="31"/>
  <c r="M726" i="31"/>
  <c r="M367" i="31"/>
  <c r="M8" i="31"/>
  <c r="M728" i="31"/>
  <c r="M369" i="31"/>
  <c r="M10" i="31"/>
  <c r="M730" i="31"/>
  <c r="M371" i="31"/>
  <c r="M12" i="31"/>
  <c r="M732" i="31"/>
  <c r="M373" i="31"/>
  <c r="M14" i="31"/>
  <c r="M734" i="31"/>
  <c r="M375" i="31"/>
  <c r="M16" i="31"/>
  <c r="M736" i="31"/>
  <c r="M377" i="31"/>
  <c r="M18" i="31"/>
  <c r="M738" i="31"/>
  <c r="M379" i="31"/>
  <c r="M20" i="31"/>
  <c r="M740" i="31"/>
  <c r="M381" i="31"/>
  <c r="M22" i="31"/>
  <c r="M742" i="31"/>
  <c r="M385" i="31"/>
  <c r="M929" i="31"/>
  <c r="I390" i="31"/>
  <c r="M570" i="31"/>
  <c r="I31" i="31"/>
  <c r="M211" i="31"/>
  <c r="I751" i="31"/>
  <c r="M931" i="31"/>
  <c r="N392" i="31"/>
  <c r="M392" i="31"/>
  <c r="H752" i="31"/>
  <c r="I752" i="31"/>
  <c r="N753" i="31"/>
  <c r="M753" i="31"/>
  <c r="H34" i="31"/>
  <c r="I34" i="31"/>
  <c r="N35" i="31"/>
  <c r="M35" i="31"/>
  <c r="H395" i="31"/>
  <c r="I395" i="31"/>
  <c r="N396" i="31"/>
  <c r="M396" i="31"/>
  <c r="H756" i="31"/>
  <c r="I756" i="31"/>
  <c r="N757" i="31"/>
  <c r="M757" i="31"/>
  <c r="N39" i="31"/>
  <c r="M39" i="31"/>
  <c r="N400" i="31"/>
  <c r="M400" i="31"/>
  <c r="N761" i="31"/>
  <c r="M761" i="31"/>
  <c r="N43" i="31"/>
  <c r="M43" i="31"/>
  <c r="N404" i="31"/>
  <c r="M404" i="31"/>
  <c r="N765" i="31"/>
  <c r="M765" i="31"/>
  <c r="N47" i="31"/>
  <c r="M47" i="31"/>
  <c r="H768" i="31"/>
  <c r="I768" i="31"/>
  <c r="H54" i="31"/>
  <c r="I54" i="31"/>
  <c r="N415" i="31"/>
  <c r="M415" i="31"/>
  <c r="N57" i="31"/>
  <c r="M57" i="31"/>
  <c r="N423" i="31"/>
  <c r="M423" i="31"/>
  <c r="N424" i="31"/>
  <c r="M424" i="31"/>
  <c r="N785" i="31"/>
  <c r="M785" i="31"/>
  <c r="N67" i="31"/>
  <c r="M67" i="31"/>
  <c r="N428" i="31"/>
  <c r="M428" i="31"/>
  <c r="M969" i="31"/>
  <c r="N969" i="31"/>
  <c r="M610" i="31"/>
  <c r="N610" i="31"/>
  <c r="M251" i="31"/>
  <c r="N251" i="31"/>
  <c r="M971" i="31"/>
  <c r="N971" i="31"/>
  <c r="N73" i="31"/>
  <c r="M73" i="31"/>
  <c r="M618" i="31"/>
  <c r="N618" i="31"/>
  <c r="I263" i="31"/>
  <c r="H263" i="31"/>
  <c r="I985" i="31"/>
  <c r="H985" i="31"/>
  <c r="N90" i="31"/>
  <c r="M90" i="31"/>
  <c r="N810" i="31"/>
  <c r="M810" i="31"/>
  <c r="N451" i="31"/>
  <c r="M451" i="31"/>
  <c r="M612" i="31"/>
  <c r="N612" i="31"/>
  <c r="N433" i="31"/>
  <c r="M433" i="31"/>
  <c r="N74" i="31"/>
  <c r="M74" i="31"/>
  <c r="N794" i="31"/>
  <c r="M794" i="31"/>
  <c r="N435" i="31"/>
  <c r="M435" i="31"/>
  <c r="I256" i="31"/>
  <c r="H256" i="31"/>
  <c r="I260" i="31"/>
  <c r="H260" i="31"/>
  <c r="N449" i="31"/>
  <c r="M449" i="31"/>
  <c r="N92" i="31"/>
  <c r="M92" i="31"/>
  <c r="N812" i="31"/>
  <c r="M812" i="31"/>
  <c r="N453" i="31"/>
  <c r="M453" i="31"/>
  <c r="N94" i="31"/>
  <c r="M94" i="31"/>
  <c r="N814" i="31"/>
  <c r="M814" i="31"/>
  <c r="N455" i="31"/>
  <c r="M455" i="31"/>
  <c r="N96" i="31"/>
  <c r="M96" i="31"/>
  <c r="N816" i="31"/>
  <c r="M816" i="31"/>
  <c r="N457" i="31"/>
  <c r="M457" i="31"/>
  <c r="N98" i="31"/>
  <c r="M98" i="31"/>
  <c r="N818" i="31"/>
  <c r="M818" i="31"/>
  <c r="N459" i="31"/>
  <c r="M459" i="31"/>
  <c r="N100" i="31"/>
  <c r="M100" i="31"/>
  <c r="N820" i="31"/>
  <c r="M820" i="31"/>
  <c r="N461" i="31"/>
  <c r="M461" i="31"/>
  <c r="N102" i="31"/>
  <c r="M102" i="31"/>
  <c r="N822" i="31"/>
  <c r="M822" i="31"/>
  <c r="N463" i="31"/>
  <c r="M463" i="31"/>
  <c r="N104" i="31"/>
  <c r="M104" i="31"/>
  <c r="N824" i="31"/>
  <c r="M824" i="31"/>
  <c r="N465" i="31"/>
  <c r="M465" i="31"/>
  <c r="I397" i="31"/>
  <c r="I757" i="31"/>
  <c r="I38" i="31"/>
  <c r="I398" i="31"/>
  <c r="I758" i="31"/>
  <c r="I39" i="31"/>
  <c r="I399" i="31"/>
  <c r="I759" i="31"/>
  <c r="I40" i="31"/>
  <c r="I400" i="31"/>
  <c r="I760" i="31"/>
  <c r="I41" i="31"/>
  <c r="I401" i="31"/>
  <c r="I761" i="31"/>
  <c r="I42" i="31"/>
  <c r="I402" i="31"/>
  <c r="I762" i="31"/>
  <c r="I43" i="31"/>
  <c r="I403" i="31"/>
  <c r="I763" i="31"/>
  <c r="I44" i="31"/>
  <c r="I404" i="31"/>
  <c r="I764" i="31"/>
  <c r="I45" i="31"/>
  <c r="I405" i="31"/>
  <c r="I765" i="31"/>
  <c r="I46" i="31"/>
  <c r="I406" i="31"/>
  <c r="I766" i="31"/>
  <c r="I47" i="31"/>
  <c r="I407" i="31"/>
  <c r="H423" i="31"/>
  <c r="H783" i="31"/>
  <c r="H424" i="31"/>
  <c r="H784" i="31"/>
  <c r="H65" i="31"/>
  <c r="H425" i="31"/>
  <c r="H785" i="31"/>
  <c r="H66" i="31"/>
  <c r="H426" i="31"/>
  <c r="H786" i="31"/>
  <c r="H67" i="31"/>
  <c r="H427" i="31"/>
  <c r="H787" i="31"/>
  <c r="H68" i="31"/>
  <c r="H428" i="31"/>
  <c r="H788" i="31"/>
  <c r="H69" i="31"/>
  <c r="H429" i="31"/>
  <c r="M432" i="31"/>
  <c r="M975" i="31"/>
  <c r="N975" i="31"/>
  <c r="I617" i="31"/>
  <c r="H617" i="31"/>
  <c r="M979" i="31"/>
  <c r="N979" i="31"/>
  <c r="M802" i="31"/>
  <c r="N802" i="31"/>
  <c r="M445" i="31"/>
  <c r="N445" i="31"/>
  <c r="I986" i="31"/>
  <c r="H986" i="31"/>
  <c r="N808" i="31"/>
  <c r="M808" i="31"/>
  <c r="I649" i="31"/>
  <c r="H649" i="31"/>
  <c r="N131" i="31"/>
  <c r="M131" i="31"/>
  <c r="N853" i="31"/>
  <c r="M853" i="31"/>
  <c r="N317" i="31"/>
  <c r="M317" i="31"/>
  <c r="H141" i="31"/>
  <c r="I141" i="31"/>
  <c r="N682" i="31"/>
  <c r="M682" i="31"/>
  <c r="H506" i="31"/>
  <c r="I506" i="31"/>
  <c r="N1047" i="31"/>
  <c r="M1047" i="31"/>
  <c r="I1053" i="31"/>
  <c r="H1053" i="31"/>
  <c r="M336" i="31"/>
  <c r="N336" i="31"/>
  <c r="I1057" i="31"/>
  <c r="H1057" i="31"/>
  <c r="M340" i="31"/>
  <c r="N340" i="31"/>
  <c r="I343" i="31"/>
  <c r="H343" i="31"/>
  <c r="N972" i="31"/>
  <c r="N253" i="31"/>
  <c r="N86" i="31"/>
  <c r="H626" i="31"/>
  <c r="N267" i="31"/>
  <c r="N987" i="31"/>
  <c r="N628" i="31"/>
  <c r="N269" i="31"/>
  <c r="N989" i="31"/>
  <c r="I1006" i="31"/>
  <c r="H1006" i="31"/>
  <c r="I669" i="31"/>
  <c r="H669" i="31"/>
  <c r="N1032" i="31"/>
  <c r="M1032" i="31"/>
  <c r="N675" i="31"/>
  <c r="M675" i="31"/>
  <c r="H137" i="31"/>
  <c r="I137" i="31"/>
  <c r="N678" i="31"/>
  <c r="M678" i="31"/>
  <c r="H502" i="31"/>
  <c r="I502" i="31"/>
  <c r="N1043" i="31"/>
  <c r="M1043" i="31"/>
  <c r="H867" i="31"/>
  <c r="I867" i="31"/>
  <c r="I331" i="31"/>
  <c r="H331" i="31"/>
  <c r="M693" i="31"/>
  <c r="N693" i="31"/>
  <c r="M697" i="31"/>
  <c r="N697" i="31"/>
  <c r="I339" i="31"/>
  <c r="H339" i="31"/>
  <c r="I1061" i="31"/>
  <c r="H1061" i="31"/>
  <c r="M1062" i="31"/>
  <c r="N1062" i="31"/>
  <c r="N616" i="31"/>
  <c r="N977" i="31"/>
  <c r="N259" i="31"/>
  <c r="N620" i="31"/>
  <c r="N441" i="31"/>
  <c r="N84" i="31"/>
  <c r="I645" i="31"/>
  <c r="I1008" i="31"/>
  <c r="H1008" i="31"/>
  <c r="I829" i="31"/>
  <c r="H829" i="31"/>
  <c r="N1030" i="31"/>
  <c r="M1030" i="31"/>
  <c r="N673" i="31"/>
  <c r="M673" i="31"/>
  <c r="H498" i="31"/>
  <c r="I498" i="31"/>
  <c r="N1039" i="31"/>
  <c r="M1039" i="31"/>
  <c r="H863" i="31"/>
  <c r="I863" i="31"/>
  <c r="N325" i="31"/>
  <c r="M325" i="31"/>
  <c r="N329" i="31"/>
  <c r="M329" i="31"/>
  <c r="M1050" i="31"/>
  <c r="N1050" i="31"/>
  <c r="I692" i="31"/>
  <c r="H692" i="31"/>
  <c r="I335" i="31"/>
  <c r="H335" i="31"/>
  <c r="M1058" i="31"/>
  <c r="N1058" i="31"/>
  <c r="M701" i="31"/>
  <c r="N701" i="31"/>
  <c r="H1005" i="31"/>
  <c r="H106" i="31"/>
  <c r="H466" i="31"/>
  <c r="H646" i="31"/>
  <c r="H826" i="31"/>
  <c r="N647" i="31"/>
  <c r="N827" i="31"/>
  <c r="H648" i="31"/>
  <c r="H828" i="31"/>
  <c r="H109" i="31"/>
  <c r="H289" i="31"/>
  <c r="N308" i="31"/>
  <c r="N488" i="31"/>
  <c r="H309" i="31"/>
  <c r="H489" i="31"/>
  <c r="M1029" i="31"/>
  <c r="M130" i="31"/>
  <c r="M490" i="31"/>
  <c r="M670" i="31"/>
  <c r="N702" i="31"/>
  <c r="N1063" i="31"/>
  <c r="M849" i="31"/>
  <c r="M492" i="31"/>
  <c r="M135" i="31"/>
  <c r="I496" i="31"/>
  <c r="I857" i="31"/>
  <c r="I139" i="31"/>
  <c r="I500" i="31"/>
  <c r="I861" i="31"/>
  <c r="I143" i="31"/>
  <c r="I504" i="31"/>
  <c r="I865" i="31"/>
  <c r="I147" i="31"/>
  <c r="I508" i="31"/>
  <c r="I869" i="31"/>
  <c r="N330" i="31"/>
  <c r="N691" i="31"/>
  <c r="N1052" i="31"/>
  <c r="N334" i="31"/>
  <c r="N695" i="31"/>
  <c r="N1056" i="31"/>
  <c r="N338" i="31"/>
  <c r="N699" i="31"/>
  <c r="N1060" i="31"/>
  <c r="N703" i="31"/>
  <c r="H228" i="31"/>
  <c r="I228" i="31"/>
  <c r="I769" i="31"/>
  <c r="H769" i="31"/>
  <c r="I412" i="31"/>
  <c r="H412" i="31"/>
  <c r="I55" i="31"/>
  <c r="H55" i="31"/>
  <c r="H236" i="31"/>
  <c r="I236" i="31"/>
  <c r="I777" i="31"/>
  <c r="H777" i="31"/>
  <c r="N78" i="31"/>
  <c r="M78" i="31"/>
  <c r="N800" i="31"/>
  <c r="M800" i="31"/>
  <c r="I441" i="31"/>
  <c r="H441" i="31"/>
  <c r="M982" i="31"/>
  <c r="N982" i="31"/>
  <c r="N444" i="31"/>
  <c r="M444" i="31"/>
  <c r="I806" i="31"/>
  <c r="H806" i="31"/>
  <c r="N807" i="31"/>
  <c r="M807" i="31"/>
  <c r="N448" i="31"/>
  <c r="M448" i="31"/>
  <c r="N809" i="31"/>
  <c r="M809" i="31"/>
  <c r="N450" i="31"/>
  <c r="M450" i="31"/>
  <c r="N811" i="31"/>
  <c r="M811" i="31"/>
  <c r="M646" i="31"/>
  <c r="N646" i="31"/>
  <c r="M289" i="31"/>
  <c r="N289" i="31"/>
  <c r="H672" i="31"/>
  <c r="I672" i="31"/>
  <c r="H493" i="31"/>
  <c r="I493" i="31"/>
  <c r="I1036" i="31"/>
  <c r="H1036" i="31"/>
  <c r="I679" i="31"/>
  <c r="H679" i="31"/>
  <c r="I322" i="31"/>
  <c r="H322" i="31"/>
  <c r="I326" i="31"/>
  <c r="H326" i="31"/>
  <c r="I1048" i="31"/>
  <c r="H1048" i="31"/>
  <c r="N513" i="31"/>
  <c r="M513" i="31"/>
  <c r="N874" i="31"/>
  <c r="M874" i="31"/>
  <c r="N517" i="31"/>
  <c r="M517" i="31"/>
  <c r="N878" i="31"/>
  <c r="M878" i="31"/>
  <c r="N521" i="31"/>
  <c r="M521" i="31"/>
  <c r="N882" i="31"/>
  <c r="M882" i="31"/>
  <c r="I923" i="31"/>
  <c r="I205" i="31"/>
  <c r="I386" i="31"/>
  <c r="I767" i="31"/>
  <c r="H767" i="31"/>
  <c r="H948" i="31"/>
  <c r="I948" i="31"/>
  <c r="I410" i="31"/>
  <c r="H410" i="31"/>
  <c r="H591" i="31"/>
  <c r="I591" i="31"/>
  <c r="I53" i="31"/>
  <c r="H53" i="31"/>
  <c r="I775" i="31"/>
  <c r="H775" i="31"/>
  <c r="H956" i="31"/>
  <c r="I956" i="31"/>
  <c r="N238" i="31"/>
  <c r="M238" i="31"/>
  <c r="N598" i="31"/>
  <c r="M598" i="31"/>
  <c r="N958" i="31"/>
  <c r="M958" i="31"/>
  <c r="N959" i="31"/>
  <c r="M959" i="31"/>
  <c r="N240" i="31"/>
  <c r="M240" i="31"/>
  <c r="N600" i="31"/>
  <c r="M600" i="31"/>
  <c r="N960" i="31"/>
  <c r="M960" i="31"/>
  <c r="N241" i="31"/>
  <c r="M241" i="31"/>
  <c r="N601" i="31"/>
  <c r="M601" i="31"/>
  <c r="N961" i="31"/>
  <c r="M961" i="31"/>
  <c r="N242" i="31"/>
  <c r="M242" i="31"/>
  <c r="N602" i="31"/>
  <c r="M602" i="31"/>
  <c r="N603" i="31"/>
  <c r="M603" i="31"/>
  <c r="N963" i="31"/>
  <c r="M963" i="31"/>
  <c r="N605" i="31"/>
  <c r="M605" i="31"/>
  <c r="N229" i="31"/>
  <c r="M229" i="31"/>
  <c r="H950" i="31"/>
  <c r="I950" i="31"/>
  <c r="N951" i="31"/>
  <c r="M951" i="31"/>
  <c r="H593" i="31"/>
  <c r="I593" i="31"/>
  <c r="N594" i="31"/>
  <c r="M594" i="31"/>
  <c r="N237" i="31"/>
  <c r="M237" i="31"/>
  <c r="N796" i="31"/>
  <c r="M796" i="31"/>
  <c r="N439" i="31"/>
  <c r="M439" i="31"/>
  <c r="N801" i="31"/>
  <c r="M801" i="31"/>
  <c r="I84" i="31"/>
  <c r="H84" i="31"/>
  <c r="M625" i="31"/>
  <c r="N625" i="31"/>
  <c r="N87" i="31"/>
  <c r="M87" i="31"/>
  <c r="N89" i="31"/>
  <c r="M89" i="31"/>
  <c r="N91" i="31"/>
  <c r="M91" i="31"/>
  <c r="M468" i="31"/>
  <c r="N468" i="31"/>
  <c r="M129" i="31"/>
  <c r="N129" i="31"/>
  <c r="H1029" i="31"/>
  <c r="I1029" i="31"/>
  <c r="H850" i="31"/>
  <c r="I850" i="31"/>
  <c r="I318" i="31"/>
  <c r="H318" i="31"/>
  <c r="I1040" i="31"/>
  <c r="H1040" i="31"/>
  <c r="I683" i="31"/>
  <c r="H683" i="31"/>
  <c r="I1044" i="31"/>
  <c r="H1044" i="31"/>
  <c r="I687" i="31"/>
  <c r="H687" i="31"/>
  <c r="N870" i="31"/>
  <c r="M870" i="31"/>
  <c r="N152" i="31"/>
  <c r="M152" i="31"/>
  <c r="N156" i="31"/>
  <c r="M156" i="31"/>
  <c r="N160" i="31"/>
  <c r="M160" i="31"/>
  <c r="I743" i="31"/>
  <c r="I25" i="31"/>
  <c r="I566" i="31"/>
  <c r="N949" i="31"/>
  <c r="M949" i="31"/>
  <c r="N592" i="31"/>
  <c r="M592" i="31"/>
  <c r="H234" i="31"/>
  <c r="I234" i="31"/>
  <c r="N235" i="31"/>
  <c r="M235" i="31"/>
  <c r="N957" i="31"/>
  <c r="M957" i="31"/>
  <c r="N239" i="31"/>
  <c r="M239" i="31"/>
  <c r="N599" i="31"/>
  <c r="M599" i="31"/>
  <c r="N962" i="31"/>
  <c r="M962" i="31"/>
  <c r="N243" i="31"/>
  <c r="M243" i="31"/>
  <c r="N244" i="31"/>
  <c r="M244" i="31"/>
  <c r="N604" i="31"/>
  <c r="M604" i="31"/>
  <c r="N964" i="31"/>
  <c r="M964" i="31"/>
  <c r="N245" i="31"/>
  <c r="M245" i="31"/>
  <c r="N965" i="31"/>
  <c r="M965" i="31"/>
  <c r="N246" i="31"/>
  <c r="M246" i="31"/>
  <c r="N606" i="31"/>
  <c r="M606" i="31"/>
  <c r="N966" i="31"/>
  <c r="M966" i="31"/>
  <c r="N247" i="31"/>
  <c r="M247" i="31"/>
  <c r="N607" i="31"/>
  <c r="M607" i="31"/>
  <c r="N967" i="31"/>
  <c r="M967" i="31"/>
  <c r="N248" i="31"/>
  <c r="M248" i="31"/>
  <c r="N608" i="31"/>
  <c r="M608" i="31"/>
  <c r="N968" i="31"/>
  <c r="M968" i="31"/>
  <c r="N249" i="31"/>
  <c r="M249" i="31"/>
  <c r="M609" i="31"/>
  <c r="N609" i="31"/>
  <c r="I2" i="31"/>
  <c r="H182" i="31"/>
  <c r="M362" i="31"/>
  <c r="I722" i="31"/>
  <c r="H902" i="31"/>
  <c r="M3" i="31"/>
  <c r="I363" i="31"/>
  <c r="H543" i="31"/>
  <c r="M723" i="31"/>
  <c r="I4" i="31"/>
  <c r="H184" i="31"/>
  <c r="M364" i="31"/>
  <c r="I724" i="31"/>
  <c r="H904" i="31"/>
  <c r="M5" i="31"/>
  <c r="I365" i="31"/>
  <c r="H545" i="31"/>
  <c r="M725" i="31"/>
  <c r="I6" i="31"/>
  <c r="H186" i="31"/>
  <c r="M366" i="31"/>
  <c r="I726" i="31"/>
  <c r="H906" i="31"/>
  <c r="M7" i="31"/>
  <c r="I367" i="31"/>
  <c r="H547" i="31"/>
  <c r="M727" i="31"/>
  <c r="I8" i="31"/>
  <c r="H188" i="31"/>
  <c r="M368" i="31"/>
  <c r="I728" i="31"/>
  <c r="H908" i="31"/>
  <c r="M9" i="31"/>
  <c r="I369" i="31"/>
  <c r="H549" i="31"/>
  <c r="M729" i="31"/>
  <c r="I10" i="31"/>
  <c r="H190" i="31"/>
  <c r="M370" i="31"/>
  <c r="I730" i="31"/>
  <c r="H910" i="31"/>
  <c r="M11" i="31"/>
  <c r="I371" i="31"/>
  <c r="H551" i="31"/>
  <c r="M731" i="31"/>
  <c r="I12" i="31"/>
  <c r="H192" i="31"/>
  <c r="M372" i="31"/>
  <c r="I732" i="31"/>
  <c r="H912" i="31"/>
  <c r="M13" i="31"/>
  <c r="I373" i="31"/>
  <c r="H553" i="31"/>
  <c r="M733" i="31"/>
  <c r="I14" i="31"/>
  <c r="H194" i="31"/>
  <c r="M374" i="31"/>
  <c r="I734" i="31"/>
  <c r="H914" i="31"/>
  <c r="M15" i="31"/>
  <c r="I375" i="31"/>
  <c r="H555" i="31"/>
  <c r="M735" i="31"/>
  <c r="I16" i="31"/>
  <c r="H196" i="31"/>
  <c r="M376" i="31"/>
  <c r="I736" i="31"/>
  <c r="H916" i="31"/>
  <c r="M17" i="31"/>
  <c r="I377" i="31"/>
  <c r="H557" i="31"/>
  <c r="M737" i="31"/>
  <c r="I18" i="31"/>
  <c r="H198" i="31"/>
  <c r="M378" i="31"/>
  <c r="I738" i="31"/>
  <c r="H918" i="31"/>
  <c r="M19" i="31"/>
  <c r="I379" i="31"/>
  <c r="H559" i="31"/>
  <c r="M739" i="31"/>
  <c r="I20" i="31"/>
  <c r="H200" i="31"/>
  <c r="M380" i="31"/>
  <c r="I740" i="31"/>
  <c r="H920" i="31"/>
  <c r="M21" i="31"/>
  <c r="I381" i="31"/>
  <c r="H561" i="31"/>
  <c r="M741" i="31"/>
  <c r="I22" i="31"/>
  <c r="H202" i="31"/>
  <c r="M382" i="31"/>
  <c r="I742" i="31"/>
  <c r="I922" i="31"/>
  <c r="I24" i="31"/>
  <c r="I204" i="31"/>
  <c r="I385" i="31"/>
  <c r="I565" i="31"/>
  <c r="I746" i="31"/>
  <c r="I926" i="31"/>
  <c r="I207" i="31"/>
  <c r="H207" i="31"/>
  <c r="I567" i="31"/>
  <c r="H567" i="31"/>
  <c r="I927" i="31"/>
  <c r="H927" i="31"/>
  <c r="I208" i="31"/>
  <c r="H208" i="31"/>
  <c r="I568" i="31"/>
  <c r="H568" i="31"/>
  <c r="I928" i="31"/>
  <c r="H928" i="31"/>
  <c r="I209" i="31"/>
  <c r="H209" i="31"/>
  <c r="I569" i="31"/>
  <c r="H569" i="31"/>
  <c r="I929" i="31"/>
  <c r="H929" i="31"/>
  <c r="I210" i="31"/>
  <c r="H210" i="31"/>
  <c r="I570" i="31"/>
  <c r="H570" i="31"/>
  <c r="I930" i="31"/>
  <c r="H930" i="31"/>
  <c r="I211" i="31"/>
  <c r="H211" i="31"/>
  <c r="I571" i="31"/>
  <c r="H571" i="31"/>
  <c r="I931" i="31"/>
  <c r="H931" i="31"/>
  <c r="I212" i="31"/>
  <c r="H212" i="31"/>
  <c r="I572" i="31"/>
  <c r="H572" i="31"/>
  <c r="I932" i="31"/>
  <c r="H932" i="31"/>
  <c r="I213" i="31"/>
  <c r="H213" i="31"/>
  <c r="I573" i="31"/>
  <c r="H573" i="31"/>
  <c r="I933" i="31"/>
  <c r="H933" i="31"/>
  <c r="I214" i="31"/>
  <c r="H214" i="31"/>
  <c r="I574" i="31"/>
  <c r="H574" i="31"/>
  <c r="I934" i="31"/>
  <c r="H934" i="31"/>
  <c r="I215" i="31"/>
  <c r="H215" i="31"/>
  <c r="I575" i="31"/>
  <c r="H575" i="31"/>
  <c r="I935" i="31"/>
  <c r="H935" i="31"/>
  <c r="I216" i="31"/>
  <c r="H216" i="31"/>
  <c r="I576" i="31"/>
  <c r="H576" i="31"/>
  <c r="I936" i="31"/>
  <c r="H936" i="31"/>
  <c r="I217" i="31"/>
  <c r="H217" i="31"/>
  <c r="I577" i="31"/>
  <c r="H577" i="31"/>
  <c r="I937" i="31"/>
  <c r="H937" i="31"/>
  <c r="I218" i="31"/>
  <c r="H218" i="31"/>
  <c r="I578" i="31"/>
  <c r="H578" i="31"/>
  <c r="I938" i="31"/>
  <c r="H938" i="31"/>
  <c r="I219" i="31"/>
  <c r="H219" i="31"/>
  <c r="I579" i="31"/>
  <c r="H579" i="31"/>
  <c r="I939" i="31"/>
  <c r="H939" i="31"/>
  <c r="I220" i="31"/>
  <c r="H220" i="31"/>
  <c r="I580" i="31"/>
  <c r="H580" i="31"/>
  <c r="I940" i="31"/>
  <c r="H940" i="31"/>
  <c r="I221" i="31"/>
  <c r="H221" i="31"/>
  <c r="I581" i="31"/>
  <c r="H581" i="31"/>
  <c r="I941" i="31"/>
  <c r="H941" i="31"/>
  <c r="I222" i="31"/>
  <c r="H222" i="31"/>
  <c r="I582" i="31"/>
  <c r="H582" i="31"/>
  <c r="I942" i="31"/>
  <c r="H942" i="31"/>
  <c r="I223" i="31"/>
  <c r="H223" i="31"/>
  <c r="I583" i="31"/>
  <c r="H583" i="31"/>
  <c r="I943" i="31"/>
  <c r="H943" i="31"/>
  <c r="I224" i="31"/>
  <c r="H224" i="31"/>
  <c r="I584" i="31"/>
  <c r="H584" i="31"/>
  <c r="I944" i="31"/>
  <c r="H944" i="31"/>
  <c r="I225" i="31"/>
  <c r="H225" i="31"/>
  <c r="I585" i="31"/>
  <c r="H585" i="31"/>
  <c r="I945" i="31"/>
  <c r="H945" i="31"/>
  <c r="I226" i="31"/>
  <c r="H226" i="31"/>
  <c r="I586" i="31"/>
  <c r="H586" i="31"/>
  <c r="I946" i="31"/>
  <c r="H946" i="31"/>
  <c r="I227" i="31"/>
  <c r="H227" i="31"/>
  <c r="N947" i="31"/>
  <c r="M947" i="31"/>
  <c r="I408" i="31"/>
  <c r="H408" i="31"/>
  <c r="H589" i="31"/>
  <c r="I589" i="31"/>
  <c r="N590" i="31"/>
  <c r="M590" i="31"/>
  <c r="I51" i="31"/>
  <c r="H51" i="31"/>
  <c r="H232" i="31"/>
  <c r="I232" i="31"/>
  <c r="N233" i="31"/>
  <c r="M233" i="31"/>
  <c r="I773" i="31"/>
  <c r="H773" i="31"/>
  <c r="H954" i="31"/>
  <c r="I954" i="31"/>
  <c r="N955" i="31"/>
  <c r="M955" i="31"/>
  <c r="I416" i="31"/>
  <c r="H416" i="31"/>
  <c r="H597" i="31"/>
  <c r="I597" i="31"/>
  <c r="I23" i="31"/>
  <c r="I203" i="31"/>
  <c r="I384" i="31"/>
  <c r="I564" i="31"/>
  <c r="I745" i="31"/>
  <c r="I925" i="31"/>
  <c r="I27" i="31"/>
  <c r="H587" i="31"/>
  <c r="I587" i="31"/>
  <c r="N588" i="31"/>
  <c r="M588" i="31"/>
  <c r="I49" i="31"/>
  <c r="H49" i="31"/>
  <c r="H230" i="31"/>
  <c r="I230" i="31"/>
  <c r="N231" i="31"/>
  <c r="M231" i="31"/>
  <c r="I771" i="31"/>
  <c r="H771" i="31"/>
  <c r="H952" i="31"/>
  <c r="I952" i="31"/>
  <c r="N953" i="31"/>
  <c r="M953" i="31"/>
  <c r="I414" i="31"/>
  <c r="H414" i="31"/>
  <c r="H595" i="31"/>
  <c r="I595" i="31"/>
  <c r="N596" i="31"/>
  <c r="M596" i="31"/>
  <c r="I57" i="31"/>
  <c r="N436" i="31"/>
  <c r="M436" i="31"/>
  <c r="N797" i="31"/>
  <c r="M797" i="31"/>
  <c r="N79" i="31"/>
  <c r="M79" i="31"/>
  <c r="N440" i="31"/>
  <c r="M440" i="31"/>
  <c r="I82" i="31"/>
  <c r="H82" i="31"/>
  <c r="N442" i="31"/>
  <c r="M442" i="31"/>
  <c r="M623" i="31"/>
  <c r="N623" i="31"/>
  <c r="I804" i="31"/>
  <c r="H804" i="31"/>
  <c r="N85" i="31"/>
  <c r="M85" i="31"/>
  <c r="M266" i="31"/>
  <c r="N266" i="31"/>
  <c r="M627" i="31"/>
  <c r="N627" i="31"/>
  <c r="M268" i="31"/>
  <c r="N268" i="31"/>
  <c r="M988" i="31"/>
  <c r="N988" i="31"/>
  <c r="M629" i="31"/>
  <c r="N629" i="31"/>
  <c r="M270" i="31"/>
  <c r="N270" i="31"/>
  <c r="M990" i="31"/>
  <c r="N990" i="31"/>
  <c r="M631" i="31"/>
  <c r="N631" i="31"/>
  <c r="M272" i="31"/>
  <c r="N272" i="31"/>
  <c r="M108" i="31"/>
  <c r="N108" i="31"/>
  <c r="M848" i="31"/>
  <c r="N848" i="31"/>
  <c r="H312" i="31"/>
  <c r="I312" i="31"/>
  <c r="H1034" i="31"/>
  <c r="I1034" i="31"/>
  <c r="I789" i="31"/>
  <c r="H789" i="31"/>
  <c r="I70" i="31"/>
  <c r="H70" i="31"/>
  <c r="I430" i="31"/>
  <c r="H430" i="31"/>
  <c r="I790" i="31"/>
  <c r="H790" i="31"/>
  <c r="I71" i="31"/>
  <c r="H71" i="31"/>
  <c r="I431" i="31"/>
  <c r="H431" i="31"/>
  <c r="I791" i="31"/>
  <c r="H791" i="31"/>
  <c r="I72" i="31"/>
  <c r="H72" i="31"/>
  <c r="I432" i="31"/>
  <c r="H432" i="31"/>
  <c r="I792" i="31"/>
  <c r="H792" i="31"/>
  <c r="I73" i="31"/>
  <c r="H73" i="31"/>
  <c r="I433" i="31"/>
  <c r="H433" i="31"/>
  <c r="I793" i="31"/>
  <c r="H793" i="31"/>
  <c r="I74" i="31"/>
  <c r="H74" i="31"/>
  <c r="I434" i="31"/>
  <c r="H434" i="31"/>
  <c r="I794" i="31"/>
  <c r="H794" i="31"/>
  <c r="I75" i="31"/>
  <c r="H75" i="31"/>
  <c r="I435" i="31"/>
  <c r="H435" i="31"/>
  <c r="I795" i="31"/>
  <c r="H795" i="31"/>
  <c r="N76" i="31"/>
  <c r="M76" i="31"/>
  <c r="N437" i="31"/>
  <c r="M437" i="31"/>
  <c r="N798" i="31"/>
  <c r="M798" i="31"/>
  <c r="N80" i="31"/>
  <c r="M80" i="31"/>
  <c r="M621" i="31"/>
  <c r="N621" i="31"/>
  <c r="I802" i="31"/>
  <c r="H802" i="31"/>
  <c r="N83" i="31"/>
  <c r="M83" i="31"/>
  <c r="M264" i="31"/>
  <c r="N264" i="31"/>
  <c r="I445" i="31"/>
  <c r="H445" i="31"/>
  <c r="N805" i="31"/>
  <c r="M805" i="31"/>
  <c r="M986" i="31"/>
  <c r="N986" i="31"/>
  <c r="I447" i="31"/>
  <c r="H447" i="31"/>
  <c r="I88" i="31"/>
  <c r="H88" i="31"/>
  <c r="I808" i="31"/>
  <c r="H808" i="31"/>
  <c r="I449" i="31"/>
  <c r="H449" i="31"/>
  <c r="I90" i="31"/>
  <c r="H90" i="31"/>
  <c r="I810" i="31"/>
  <c r="H810" i="31"/>
  <c r="I451" i="31"/>
  <c r="H451" i="31"/>
  <c r="I92" i="31"/>
  <c r="H92" i="31"/>
  <c r="M107" i="31"/>
  <c r="N107" i="31"/>
  <c r="M1007" i="31"/>
  <c r="N1007" i="31"/>
  <c r="M829" i="31"/>
  <c r="N829" i="31"/>
  <c r="M668" i="31"/>
  <c r="N668" i="31"/>
  <c r="H311" i="31"/>
  <c r="I311" i="31"/>
  <c r="H132" i="31"/>
  <c r="I132" i="31"/>
  <c r="H1033" i="31"/>
  <c r="I1033" i="31"/>
  <c r="H854" i="31"/>
  <c r="I854" i="31"/>
  <c r="M587" i="31"/>
  <c r="I947" i="31"/>
  <c r="M228" i="31"/>
  <c r="I588" i="31"/>
  <c r="M948" i="31"/>
  <c r="I229" i="31"/>
  <c r="M589" i="31"/>
  <c r="I949" i="31"/>
  <c r="M230" i="31"/>
  <c r="I590" i="31"/>
  <c r="M950" i="31"/>
  <c r="I231" i="31"/>
  <c r="M591" i="31"/>
  <c r="I951" i="31"/>
  <c r="M232" i="31"/>
  <c r="I592" i="31"/>
  <c r="M952" i="31"/>
  <c r="I233" i="31"/>
  <c r="M593" i="31"/>
  <c r="I953" i="31"/>
  <c r="M234" i="31"/>
  <c r="I594" i="31"/>
  <c r="M954" i="31"/>
  <c r="I235" i="31"/>
  <c r="M595" i="31"/>
  <c r="I955" i="31"/>
  <c r="M236" i="31"/>
  <c r="I596" i="31"/>
  <c r="M956" i="31"/>
  <c r="I237" i="31"/>
  <c r="M597" i="31"/>
  <c r="I957" i="31"/>
  <c r="N795" i="31"/>
  <c r="M795" i="31"/>
  <c r="N77" i="31"/>
  <c r="M77" i="31"/>
  <c r="N438" i="31"/>
  <c r="M438" i="31"/>
  <c r="N799" i="31"/>
  <c r="M799" i="31"/>
  <c r="N81" i="31"/>
  <c r="M81" i="31"/>
  <c r="M262" i="31"/>
  <c r="N262" i="31"/>
  <c r="I443" i="31"/>
  <c r="H443" i="31"/>
  <c r="N803" i="31"/>
  <c r="M803" i="31"/>
  <c r="M984" i="31"/>
  <c r="N984" i="31"/>
  <c r="I86" i="31"/>
  <c r="H86" i="31"/>
  <c r="N446" i="31"/>
  <c r="M446" i="31"/>
  <c r="M826" i="31"/>
  <c r="N826" i="31"/>
  <c r="M469" i="31"/>
  <c r="N469" i="31"/>
  <c r="H1030" i="31"/>
  <c r="I1030" i="31"/>
  <c r="H673" i="31"/>
  <c r="I673" i="31"/>
  <c r="M1006" i="31"/>
  <c r="N1006" i="31"/>
  <c r="M288" i="31"/>
  <c r="N288" i="31"/>
  <c r="M649" i="31"/>
  <c r="N649" i="31"/>
  <c r="M1028" i="31"/>
  <c r="N1028" i="31"/>
  <c r="H849" i="31"/>
  <c r="I849" i="31"/>
  <c r="H131" i="31"/>
  <c r="I131" i="31"/>
  <c r="H492" i="31"/>
  <c r="I492" i="31"/>
  <c r="H853" i="31"/>
  <c r="I853" i="31"/>
  <c r="H76" i="31"/>
  <c r="H436" i="31"/>
  <c r="H796" i="31"/>
  <c r="H77" i="31"/>
  <c r="H437" i="31"/>
  <c r="H797" i="31"/>
  <c r="H78" i="31"/>
  <c r="H438" i="31"/>
  <c r="H798" i="31"/>
  <c r="H79" i="31"/>
  <c r="H439" i="31"/>
  <c r="H799" i="31"/>
  <c r="H80" i="31"/>
  <c r="H440" i="31"/>
  <c r="H800" i="31"/>
  <c r="H81" i="31"/>
  <c r="I452" i="31"/>
  <c r="H452" i="31"/>
  <c r="I812" i="31"/>
  <c r="H812" i="31"/>
  <c r="I93" i="31"/>
  <c r="H93" i="31"/>
  <c r="I453" i="31"/>
  <c r="H453" i="31"/>
  <c r="I813" i="31"/>
  <c r="H813" i="31"/>
  <c r="I94" i="31"/>
  <c r="H94" i="31"/>
  <c r="I454" i="31"/>
  <c r="H454" i="31"/>
  <c r="I814" i="31"/>
  <c r="H814" i="31"/>
  <c r="I95" i="31"/>
  <c r="H95" i="31"/>
  <c r="I455" i="31"/>
  <c r="H455" i="31"/>
  <c r="I815" i="31"/>
  <c r="H815" i="31"/>
  <c r="I96" i="31"/>
  <c r="H96" i="31"/>
  <c r="I456" i="31"/>
  <c r="H456" i="31"/>
  <c r="I816" i="31"/>
  <c r="H816" i="31"/>
  <c r="I97" i="31"/>
  <c r="H97" i="31"/>
  <c r="I457" i="31"/>
  <c r="H457" i="31"/>
  <c r="I817" i="31"/>
  <c r="H817" i="31"/>
  <c r="I98" i="31"/>
  <c r="H98" i="31"/>
  <c r="I458" i="31"/>
  <c r="H458" i="31"/>
  <c r="I818" i="31"/>
  <c r="H818" i="31"/>
  <c r="I99" i="31"/>
  <c r="H99" i="31"/>
  <c r="I459" i="31"/>
  <c r="H459" i="31"/>
  <c r="I819" i="31"/>
  <c r="H819" i="31"/>
  <c r="I100" i="31"/>
  <c r="H100" i="31"/>
  <c r="I460" i="31"/>
  <c r="H460" i="31"/>
  <c r="I820" i="31"/>
  <c r="H820" i="31"/>
  <c r="I101" i="31"/>
  <c r="H101" i="31"/>
  <c r="I461" i="31"/>
  <c r="H461" i="31"/>
  <c r="I821" i="31"/>
  <c r="H821" i="31"/>
  <c r="I102" i="31"/>
  <c r="H102" i="31"/>
  <c r="I462" i="31"/>
  <c r="H462" i="31"/>
  <c r="I822" i="31"/>
  <c r="H822" i="31"/>
  <c r="I103" i="31"/>
  <c r="H103" i="31"/>
  <c r="I463" i="31"/>
  <c r="H463" i="31"/>
  <c r="I823" i="31"/>
  <c r="H823" i="31"/>
  <c r="I104" i="31"/>
  <c r="H104" i="31"/>
  <c r="I464" i="31"/>
  <c r="H464" i="31"/>
  <c r="I824" i="31"/>
  <c r="H824" i="31"/>
  <c r="I105" i="31"/>
  <c r="H105" i="31"/>
  <c r="I465" i="31"/>
  <c r="H465" i="31"/>
  <c r="I825" i="31"/>
  <c r="H825" i="31"/>
  <c r="N261" i="31"/>
  <c r="H801" i="31"/>
  <c r="N981" i="31"/>
  <c r="H442" i="31"/>
  <c r="N622" i="31"/>
  <c r="H83" i="31"/>
  <c r="N263" i="31"/>
  <c r="H803" i="31"/>
  <c r="N983" i="31"/>
  <c r="H444" i="31"/>
  <c r="N624" i="31"/>
  <c r="H85" i="31"/>
  <c r="N265" i="31"/>
  <c r="H805" i="31"/>
  <c r="N985" i="31"/>
  <c r="H446" i="31"/>
  <c r="N626" i="31"/>
  <c r="H87" i="31"/>
  <c r="I676" i="31"/>
  <c r="H676" i="31"/>
  <c r="I1037" i="31"/>
  <c r="H1037" i="31"/>
  <c r="I319" i="31"/>
  <c r="H319" i="31"/>
  <c r="I680" i="31"/>
  <c r="H680" i="31"/>
  <c r="I1041" i="31"/>
  <c r="H1041" i="31"/>
  <c r="I135" i="31"/>
  <c r="I315" i="31"/>
  <c r="I316" i="31"/>
  <c r="H316" i="31"/>
  <c r="I677" i="31"/>
  <c r="H677" i="31"/>
  <c r="I1038" i="31"/>
  <c r="H1038" i="31"/>
  <c r="I320" i="31"/>
  <c r="H320" i="31"/>
  <c r="I681" i="31"/>
  <c r="H681" i="31"/>
  <c r="I1042" i="31"/>
  <c r="H1042" i="31"/>
  <c r="I324" i="31"/>
  <c r="H324" i="31"/>
  <c r="I685" i="31"/>
  <c r="H685" i="31"/>
  <c r="I1046" i="31"/>
  <c r="H1046" i="31"/>
  <c r="I328" i="31"/>
  <c r="H328" i="31"/>
  <c r="I689" i="31"/>
  <c r="H689" i="31"/>
  <c r="N150" i="31"/>
  <c r="M150" i="31"/>
  <c r="N511" i="31"/>
  <c r="M511" i="31"/>
  <c r="N872" i="31"/>
  <c r="M872" i="31"/>
  <c r="N154" i="31"/>
  <c r="M154" i="31"/>
  <c r="N515" i="31"/>
  <c r="M515" i="31"/>
  <c r="N876" i="31"/>
  <c r="M876" i="31"/>
  <c r="N158" i="31"/>
  <c r="M158" i="31"/>
  <c r="N519" i="31"/>
  <c r="M519" i="31"/>
  <c r="N1005" i="31"/>
  <c r="N106" i="31"/>
  <c r="N287" i="31"/>
  <c r="N467" i="31"/>
  <c r="N648" i="31"/>
  <c r="N828" i="31"/>
  <c r="N1009" i="31"/>
  <c r="N128" i="31"/>
  <c r="N309" i="31"/>
  <c r="N489" i="31"/>
  <c r="I130" i="31"/>
  <c r="I310" i="31"/>
  <c r="I491" i="31"/>
  <c r="I671" i="31"/>
  <c r="I852" i="31"/>
  <c r="I1032" i="31"/>
  <c r="I134" i="31"/>
  <c r="I314" i="31"/>
  <c r="I495" i="31"/>
  <c r="I675" i="31"/>
  <c r="I1035" i="31"/>
  <c r="H1035" i="31"/>
  <c r="I317" i="31"/>
  <c r="H317" i="31"/>
  <c r="I678" i="31"/>
  <c r="H678" i="31"/>
  <c r="I1039" i="31"/>
  <c r="H1039" i="31"/>
  <c r="I321" i="31"/>
  <c r="H321" i="31"/>
  <c r="I682" i="31"/>
  <c r="H682" i="31"/>
  <c r="N136" i="31"/>
  <c r="M136" i="31"/>
  <c r="N496" i="31"/>
  <c r="M496" i="31"/>
  <c r="N856" i="31"/>
  <c r="M856" i="31"/>
  <c r="N137" i="31"/>
  <c r="M137" i="31"/>
  <c r="N497" i="31"/>
  <c r="M497" i="31"/>
  <c r="N857" i="31"/>
  <c r="M857" i="31"/>
  <c r="N138" i="31"/>
  <c r="M138" i="31"/>
  <c r="N498" i="31"/>
  <c r="M498" i="31"/>
  <c r="N858" i="31"/>
  <c r="M858" i="31"/>
  <c r="N139" i="31"/>
  <c r="M139" i="31"/>
  <c r="N499" i="31"/>
  <c r="M499" i="31"/>
  <c r="N859" i="31"/>
  <c r="M859" i="31"/>
  <c r="N140" i="31"/>
  <c r="M140" i="31"/>
  <c r="N500" i="31"/>
  <c r="M500" i="31"/>
  <c r="N860" i="31"/>
  <c r="M860" i="31"/>
  <c r="N141" i="31"/>
  <c r="M141" i="31"/>
  <c r="N501" i="31"/>
  <c r="M501" i="31"/>
  <c r="N861" i="31"/>
  <c r="M861" i="31"/>
  <c r="N142" i="31"/>
  <c r="M142" i="31"/>
  <c r="N502" i="31"/>
  <c r="M502" i="31"/>
  <c r="I323" i="31"/>
  <c r="H323" i="31"/>
  <c r="I684" i="31"/>
  <c r="H684" i="31"/>
  <c r="I1045" i="31"/>
  <c r="H1045" i="31"/>
  <c r="I327" i="31"/>
  <c r="H327" i="31"/>
  <c r="I688" i="31"/>
  <c r="H688" i="31"/>
  <c r="I1049" i="31"/>
  <c r="H1049" i="31"/>
  <c r="N510" i="31"/>
  <c r="M510" i="31"/>
  <c r="N871" i="31"/>
  <c r="M871" i="31"/>
  <c r="N153" i="31"/>
  <c r="M153" i="31"/>
  <c r="N514" i="31"/>
  <c r="M514" i="31"/>
  <c r="N875" i="31"/>
  <c r="M875" i="31"/>
  <c r="N157" i="31"/>
  <c r="M157" i="31"/>
  <c r="N518" i="31"/>
  <c r="M518" i="31"/>
  <c r="N879" i="31"/>
  <c r="M879" i="31"/>
  <c r="N161" i="31"/>
  <c r="M161" i="31"/>
  <c r="N522" i="31"/>
  <c r="M522" i="31"/>
  <c r="N883" i="31"/>
  <c r="M883" i="31"/>
  <c r="N880" i="31"/>
  <c r="M880" i="31"/>
  <c r="N162" i="31"/>
  <c r="M162" i="31"/>
  <c r="N523" i="31"/>
  <c r="M523" i="31"/>
  <c r="I1043" i="31"/>
  <c r="H1043" i="31"/>
  <c r="I325" i="31"/>
  <c r="H325" i="31"/>
  <c r="I686" i="31"/>
  <c r="H686" i="31"/>
  <c r="I1047" i="31"/>
  <c r="H1047" i="31"/>
  <c r="I329" i="31"/>
  <c r="H329" i="31"/>
  <c r="N151" i="31"/>
  <c r="M151" i="31"/>
  <c r="N512" i="31"/>
  <c r="M512" i="31"/>
  <c r="N873" i="31"/>
  <c r="M873" i="31"/>
  <c r="N155" i="31"/>
  <c r="M155" i="31"/>
  <c r="N516" i="31"/>
  <c r="M516" i="31"/>
  <c r="N877" i="31"/>
  <c r="M877" i="31"/>
  <c r="N159" i="31"/>
  <c r="M159" i="31"/>
  <c r="N520" i="31"/>
  <c r="M520" i="31"/>
  <c r="N881" i="31"/>
  <c r="M881" i="31"/>
  <c r="N163" i="31"/>
  <c r="M163" i="31"/>
  <c r="M862" i="31"/>
  <c r="M143" i="31"/>
  <c r="M503" i="31"/>
  <c r="M863" i="31"/>
  <c r="M144" i="31"/>
  <c r="M504" i="31"/>
  <c r="M864" i="31"/>
  <c r="M145" i="31"/>
  <c r="M505" i="31"/>
  <c r="M865" i="31"/>
  <c r="M146" i="31"/>
  <c r="M506" i="31"/>
  <c r="M866" i="31"/>
  <c r="M147" i="31"/>
  <c r="M507" i="31"/>
  <c r="M867" i="31"/>
  <c r="M148" i="31"/>
  <c r="M508" i="31"/>
  <c r="M868" i="31"/>
  <c r="M149" i="31"/>
  <c r="M509" i="31"/>
  <c r="M869" i="31"/>
  <c r="H150" i="31"/>
  <c r="I510" i="31"/>
  <c r="H510" i="31"/>
  <c r="I870" i="31"/>
  <c r="H870" i="31"/>
  <c r="I151" i="31"/>
  <c r="H151" i="31"/>
  <c r="I511" i="31"/>
  <c r="H511" i="31"/>
  <c r="I871" i="31"/>
  <c r="H871" i="31"/>
  <c r="I152" i="31"/>
  <c r="H152" i="31"/>
  <c r="I512" i="31"/>
  <c r="H512" i="31"/>
  <c r="I872" i="31"/>
  <c r="H872" i="31"/>
  <c r="I153" i="31"/>
  <c r="H153" i="31"/>
  <c r="I513" i="31"/>
  <c r="H513" i="31"/>
  <c r="I873" i="31"/>
  <c r="H873" i="31"/>
  <c r="I154" i="31"/>
  <c r="H154" i="31"/>
  <c r="I514" i="31"/>
  <c r="H514" i="31"/>
  <c r="I874" i="31"/>
  <c r="H874" i="31"/>
  <c r="I155" i="31"/>
  <c r="H155" i="31"/>
  <c r="I515" i="31"/>
  <c r="H515" i="31"/>
  <c r="I875" i="31"/>
  <c r="H875" i="31"/>
  <c r="I156" i="31"/>
  <c r="H156" i="31"/>
  <c r="I516" i="31"/>
  <c r="H516" i="31"/>
  <c r="I876" i="31"/>
  <c r="H876" i="31"/>
  <c r="I157" i="31"/>
  <c r="H157" i="31"/>
  <c r="I517" i="31"/>
  <c r="H517" i="31"/>
  <c r="I877" i="31"/>
  <c r="H877" i="31"/>
  <c r="I158" i="31"/>
  <c r="H158" i="31"/>
  <c r="I518" i="31"/>
  <c r="H518" i="31"/>
  <c r="I878" i="31"/>
  <c r="H878" i="31"/>
  <c r="I159" i="31"/>
  <c r="H159" i="31"/>
  <c r="I519" i="31"/>
  <c r="H519" i="31"/>
  <c r="I879" i="31"/>
  <c r="H879" i="31"/>
  <c r="I160" i="31"/>
  <c r="H160" i="31"/>
  <c r="I520" i="31"/>
  <c r="H520" i="31"/>
  <c r="I880" i="31"/>
  <c r="H880" i="31"/>
  <c r="I161" i="31"/>
  <c r="H161" i="31"/>
  <c r="I521" i="31"/>
  <c r="H521" i="31"/>
  <c r="I881" i="31"/>
  <c r="H881" i="31"/>
  <c r="I162" i="31"/>
  <c r="H162" i="31"/>
  <c r="I522" i="31"/>
  <c r="H522" i="31"/>
  <c r="I882" i="31"/>
  <c r="H882" i="31"/>
  <c r="I163" i="31"/>
  <c r="H163" i="31"/>
  <c r="I523" i="31"/>
  <c r="H523" i="31"/>
  <c r="I883" i="31"/>
  <c r="H883" i="31"/>
  <c r="K70" i="28"/>
  <c r="AA70" i="28" s="1"/>
  <c r="AC132" i="28"/>
  <c r="Z132" i="28"/>
  <c r="Y132" i="28"/>
  <c r="X132" i="28"/>
  <c r="V132" i="28"/>
  <c r="U132" i="28"/>
  <c r="T132" i="28"/>
  <c r="L132" i="28"/>
  <c r="AB132" i="28" s="1"/>
  <c r="K132" i="28"/>
  <c r="AA132" i="28" s="1"/>
  <c r="AC131" i="28"/>
  <c r="Z131" i="28"/>
  <c r="Y131" i="28"/>
  <c r="X131" i="28"/>
  <c r="V131" i="28"/>
  <c r="U131" i="28"/>
  <c r="T131" i="28"/>
  <c r="L131" i="28"/>
  <c r="AB131" i="28" s="1"/>
  <c r="K131" i="28"/>
  <c r="AA131" i="28" s="1"/>
  <c r="AC130" i="28"/>
  <c r="Z130" i="28"/>
  <c r="Y130" i="28"/>
  <c r="X130" i="28"/>
  <c r="V130" i="28"/>
  <c r="U130" i="28"/>
  <c r="T130" i="28"/>
  <c r="L130" i="28"/>
  <c r="AB130" i="28" s="1"/>
  <c r="K130" i="28"/>
  <c r="AA130" i="28" s="1"/>
  <c r="AC129" i="28"/>
  <c r="Z129" i="28"/>
  <c r="Y129" i="28"/>
  <c r="X129" i="28"/>
  <c r="V129" i="28"/>
  <c r="U129" i="28"/>
  <c r="T129" i="28"/>
  <c r="L129" i="28"/>
  <c r="AB129" i="28" s="1"/>
  <c r="K129" i="28"/>
  <c r="AA129" i="28" s="1"/>
  <c r="AC128" i="28"/>
  <c r="Z128" i="28"/>
  <c r="Y128" i="28"/>
  <c r="X128" i="28"/>
  <c r="V128" i="28"/>
  <c r="U128" i="28"/>
  <c r="T128" i="28"/>
  <c r="L128" i="28"/>
  <c r="AB128" i="28" s="1"/>
  <c r="K128" i="28"/>
  <c r="AA128" i="28" s="1"/>
  <c r="AC127" i="28"/>
  <c r="Z127" i="28"/>
  <c r="Y127" i="28"/>
  <c r="X127" i="28"/>
  <c r="V127" i="28"/>
  <c r="U127" i="28"/>
  <c r="T127" i="28"/>
  <c r="L127" i="28"/>
  <c r="AB127" i="28" s="1"/>
  <c r="K127" i="28"/>
  <c r="AA127" i="28" s="1"/>
  <c r="AC126" i="28"/>
  <c r="Z126" i="28"/>
  <c r="Y126" i="28"/>
  <c r="X126" i="28"/>
  <c r="V126" i="28"/>
  <c r="U126" i="28"/>
  <c r="T126" i="28"/>
  <c r="L126" i="28"/>
  <c r="AB126" i="28" s="1"/>
  <c r="K126" i="28"/>
  <c r="AA126" i="28" s="1"/>
  <c r="AC125" i="28"/>
  <c r="Z125" i="28"/>
  <c r="Y125" i="28"/>
  <c r="X125" i="28"/>
  <c r="V125" i="28"/>
  <c r="U125" i="28"/>
  <c r="T125" i="28"/>
  <c r="L125" i="28"/>
  <c r="AB125" i="28" s="1"/>
  <c r="K125" i="28"/>
  <c r="AA125" i="28" s="1"/>
  <c r="AC124" i="28"/>
  <c r="Z124" i="28"/>
  <c r="Y124" i="28"/>
  <c r="X124" i="28"/>
  <c r="V124" i="28"/>
  <c r="U124" i="28"/>
  <c r="T124" i="28"/>
  <c r="L124" i="28"/>
  <c r="AB124" i="28" s="1"/>
  <c r="K124" i="28"/>
  <c r="AA124" i="28" s="1"/>
  <c r="AC123" i="28"/>
  <c r="Z123" i="28"/>
  <c r="Y123" i="28"/>
  <c r="X123" i="28"/>
  <c r="V123" i="28"/>
  <c r="U123" i="28"/>
  <c r="T123" i="28"/>
  <c r="L123" i="28"/>
  <c r="AB123" i="28" s="1"/>
  <c r="K123" i="28"/>
  <c r="AA123" i="28" s="1"/>
  <c r="AC122" i="28"/>
  <c r="Z122" i="28"/>
  <c r="Y122" i="28"/>
  <c r="X122" i="28"/>
  <c r="V122" i="28"/>
  <c r="U122" i="28"/>
  <c r="T122" i="28"/>
  <c r="L122" i="28"/>
  <c r="AB122" i="28" s="1"/>
  <c r="K122" i="28"/>
  <c r="AA122" i="28" s="1"/>
  <c r="AC121" i="28"/>
  <c r="Z121" i="28"/>
  <c r="Y121" i="28"/>
  <c r="X121" i="28"/>
  <c r="V121" i="28"/>
  <c r="U121" i="28"/>
  <c r="T121" i="28"/>
  <c r="L121" i="28"/>
  <c r="AB121" i="28" s="1"/>
  <c r="K121" i="28"/>
  <c r="AA121" i="28" s="1"/>
  <c r="AC120" i="28"/>
  <c r="Z120" i="28"/>
  <c r="Y120" i="28"/>
  <c r="X120" i="28"/>
  <c r="V120" i="28"/>
  <c r="U120" i="28"/>
  <c r="T120" i="28"/>
  <c r="L120" i="28"/>
  <c r="AB120" i="28" s="1"/>
  <c r="K120" i="28"/>
  <c r="AA120" i="28" s="1"/>
  <c r="AC119" i="28"/>
  <c r="Z119" i="28"/>
  <c r="Y119" i="28"/>
  <c r="X119" i="28"/>
  <c r="V119" i="28"/>
  <c r="U119" i="28"/>
  <c r="T119" i="28"/>
  <c r="L119" i="28"/>
  <c r="AB119" i="28" s="1"/>
  <c r="K119" i="28"/>
  <c r="AA119" i="28" s="1"/>
  <c r="AC118" i="28"/>
  <c r="Z118" i="28"/>
  <c r="Y118" i="28"/>
  <c r="X118" i="28"/>
  <c r="V118" i="28"/>
  <c r="U118" i="28"/>
  <c r="T118" i="28"/>
  <c r="L118" i="28"/>
  <c r="AB118" i="28" s="1"/>
  <c r="K118" i="28"/>
  <c r="AA118" i="28" s="1"/>
  <c r="AC117" i="28"/>
  <c r="Z117" i="28"/>
  <c r="Y117" i="28"/>
  <c r="X117" i="28"/>
  <c r="V117" i="28"/>
  <c r="U117" i="28"/>
  <c r="T117" i="28"/>
  <c r="L117" i="28"/>
  <c r="AB117" i="28" s="1"/>
  <c r="K117" i="28"/>
  <c r="AA117" i="28" s="1"/>
  <c r="AC116" i="28"/>
  <c r="Z116" i="28"/>
  <c r="Y116" i="28"/>
  <c r="X116" i="28"/>
  <c r="V116" i="28"/>
  <c r="U116" i="28"/>
  <c r="T116" i="28"/>
  <c r="L116" i="28"/>
  <c r="AB116" i="28" s="1"/>
  <c r="K116" i="28"/>
  <c r="AA116" i="28" s="1"/>
  <c r="AC115" i="28"/>
  <c r="Z115" i="28"/>
  <c r="Y115" i="28"/>
  <c r="X115" i="28"/>
  <c r="V115" i="28"/>
  <c r="U115" i="28"/>
  <c r="T115" i="28"/>
  <c r="L115" i="28"/>
  <c r="AB115" i="28" s="1"/>
  <c r="K115" i="28"/>
  <c r="AA115" i="28" s="1"/>
  <c r="AC109" i="28"/>
  <c r="Z109" i="28"/>
  <c r="Y109" i="28"/>
  <c r="X109" i="28"/>
  <c r="V109" i="28"/>
  <c r="U109" i="28"/>
  <c r="T109" i="28"/>
  <c r="L109" i="28"/>
  <c r="AB109" i="28" s="1"/>
  <c r="K109" i="28"/>
  <c r="AA109" i="28" s="1"/>
  <c r="AC108" i="28"/>
  <c r="Z108" i="28"/>
  <c r="Y108" i="28"/>
  <c r="X108" i="28"/>
  <c r="V108" i="28"/>
  <c r="U108" i="28"/>
  <c r="T108" i="28"/>
  <c r="L108" i="28"/>
  <c r="AB108" i="28" s="1"/>
  <c r="K108" i="28"/>
  <c r="AA108" i="28" s="1"/>
  <c r="AC107" i="28"/>
  <c r="Z107" i="28"/>
  <c r="Y107" i="28"/>
  <c r="X107" i="28"/>
  <c r="V107" i="28"/>
  <c r="U107" i="28"/>
  <c r="T107" i="28"/>
  <c r="L107" i="28"/>
  <c r="AB107" i="28" s="1"/>
  <c r="K107" i="28"/>
  <c r="AA107" i="28" s="1"/>
  <c r="AC106" i="28"/>
  <c r="Z106" i="28"/>
  <c r="Y106" i="28"/>
  <c r="X106" i="28"/>
  <c r="V106" i="28"/>
  <c r="U106" i="28"/>
  <c r="T106" i="28"/>
  <c r="L106" i="28"/>
  <c r="AB106" i="28" s="1"/>
  <c r="K106" i="28"/>
  <c r="AA106" i="28" s="1"/>
  <c r="AC105" i="28"/>
  <c r="Z105" i="28"/>
  <c r="Y105" i="28"/>
  <c r="X105" i="28"/>
  <c r="V105" i="28"/>
  <c r="U105" i="28"/>
  <c r="T105" i="28"/>
  <c r="L105" i="28"/>
  <c r="AB105" i="28" s="1"/>
  <c r="K105" i="28"/>
  <c r="AA105" i="28" s="1"/>
  <c r="AC104" i="28"/>
  <c r="Z104" i="28"/>
  <c r="Y104" i="28"/>
  <c r="X104" i="28"/>
  <c r="V104" i="28"/>
  <c r="U104" i="28"/>
  <c r="T104" i="28"/>
  <c r="L104" i="28"/>
  <c r="AB104" i="28" s="1"/>
  <c r="K104" i="28"/>
  <c r="AA104" i="28" s="1"/>
  <c r="AC103" i="28"/>
  <c r="Z103" i="28"/>
  <c r="Y103" i="28"/>
  <c r="X103" i="28"/>
  <c r="V103" i="28"/>
  <c r="U103" i="28"/>
  <c r="T103" i="28"/>
  <c r="L103" i="28"/>
  <c r="AB103" i="28" s="1"/>
  <c r="K103" i="28"/>
  <c r="AA103" i="28" s="1"/>
  <c r="AC102" i="28"/>
  <c r="Z102" i="28"/>
  <c r="Y102" i="28"/>
  <c r="X102" i="28"/>
  <c r="V102" i="28"/>
  <c r="U102" i="28"/>
  <c r="T102" i="28"/>
  <c r="L102" i="28"/>
  <c r="AB102" i="28" s="1"/>
  <c r="K102" i="28"/>
  <c r="AA102" i="28" s="1"/>
  <c r="AC101" i="28"/>
  <c r="Z101" i="28"/>
  <c r="Y101" i="28"/>
  <c r="X101" i="28"/>
  <c r="V101" i="28"/>
  <c r="U101" i="28"/>
  <c r="T101" i="28"/>
  <c r="L101" i="28"/>
  <c r="AB101" i="28" s="1"/>
  <c r="K101" i="28"/>
  <c r="AA101" i="28" s="1"/>
  <c r="AC100" i="28"/>
  <c r="Z100" i="28"/>
  <c r="Y100" i="28"/>
  <c r="X100" i="28"/>
  <c r="V100" i="28"/>
  <c r="U100" i="28"/>
  <c r="T100" i="28"/>
  <c r="L100" i="28"/>
  <c r="AB100" i="28" s="1"/>
  <c r="K100" i="28"/>
  <c r="AA100" i="28" s="1"/>
  <c r="AC99" i="28"/>
  <c r="Z99" i="28"/>
  <c r="Y99" i="28"/>
  <c r="X99" i="28"/>
  <c r="V99" i="28"/>
  <c r="U99" i="28"/>
  <c r="T99" i="28"/>
  <c r="L99" i="28"/>
  <c r="AB99" i="28" s="1"/>
  <c r="K99" i="28"/>
  <c r="AA99" i="28" s="1"/>
  <c r="AC98" i="28"/>
  <c r="Z98" i="28"/>
  <c r="Y98" i="28"/>
  <c r="X98" i="28"/>
  <c r="V98" i="28"/>
  <c r="U98" i="28"/>
  <c r="T98" i="28"/>
  <c r="L98" i="28"/>
  <c r="AB98" i="28" s="1"/>
  <c r="K98" i="28"/>
  <c r="AA98" i="28" s="1"/>
  <c r="AC97" i="28"/>
  <c r="AB97" i="28"/>
  <c r="Z97" i="28"/>
  <c r="Y97" i="28"/>
  <c r="X97" i="28"/>
  <c r="V97" i="28"/>
  <c r="U97" i="28"/>
  <c r="T97" i="28"/>
  <c r="L97" i="28"/>
  <c r="K97" i="28"/>
  <c r="AA97" i="28" s="1"/>
  <c r="AC96" i="28"/>
  <c r="Z96" i="28"/>
  <c r="Y96" i="28"/>
  <c r="X96" i="28"/>
  <c r="V96" i="28"/>
  <c r="U96" i="28"/>
  <c r="T96" i="28"/>
  <c r="L96" i="28"/>
  <c r="AB96" i="28" s="1"/>
  <c r="K96" i="28"/>
  <c r="AA96" i="28" s="1"/>
  <c r="AC95" i="28"/>
  <c r="Z95" i="28"/>
  <c r="Y95" i="28"/>
  <c r="X95" i="28"/>
  <c r="V95" i="28"/>
  <c r="U95" i="28"/>
  <c r="T95" i="28"/>
  <c r="L95" i="28"/>
  <c r="AB95" i="28" s="1"/>
  <c r="K95" i="28"/>
  <c r="AA95" i="28" s="1"/>
  <c r="AC94" i="28"/>
  <c r="Z94" i="28"/>
  <c r="Y94" i="28"/>
  <c r="X94" i="28"/>
  <c r="V94" i="28"/>
  <c r="U94" i="28"/>
  <c r="T94" i="28"/>
  <c r="L94" i="28"/>
  <c r="AB94" i="28" s="1"/>
  <c r="K94" i="28"/>
  <c r="AA94" i="28" s="1"/>
  <c r="AC93" i="28"/>
  <c r="Z93" i="28"/>
  <c r="Y93" i="28"/>
  <c r="X93" i="28"/>
  <c r="V93" i="28"/>
  <c r="U93" i="28"/>
  <c r="T93" i="28"/>
  <c r="L93" i="28"/>
  <c r="AB93" i="28" s="1"/>
  <c r="K93" i="28"/>
  <c r="AA93" i="28" s="1"/>
  <c r="AC92" i="28"/>
  <c r="Z92" i="28"/>
  <c r="Y92" i="28"/>
  <c r="X92" i="28"/>
  <c r="V92" i="28"/>
  <c r="U92" i="28"/>
  <c r="T92" i="28"/>
  <c r="L92" i="28"/>
  <c r="AB92" i="28" s="1"/>
  <c r="K92" i="28"/>
  <c r="AA92" i="28" s="1"/>
  <c r="AC87" i="28"/>
  <c r="Z87" i="28"/>
  <c r="Y87" i="28"/>
  <c r="X87" i="28"/>
  <c r="V87" i="28"/>
  <c r="U87" i="28"/>
  <c r="T87" i="28"/>
  <c r="L87" i="28"/>
  <c r="AB87" i="28" s="1"/>
  <c r="K87" i="28"/>
  <c r="AA87" i="28" s="1"/>
  <c r="AC86" i="28"/>
  <c r="Z86" i="28"/>
  <c r="Y86" i="28"/>
  <c r="X86" i="28"/>
  <c r="V86" i="28"/>
  <c r="U86" i="28"/>
  <c r="T86" i="28"/>
  <c r="L86" i="28"/>
  <c r="AB86" i="28" s="1"/>
  <c r="K86" i="28"/>
  <c r="AA86" i="28" s="1"/>
  <c r="AC85" i="28"/>
  <c r="Z85" i="28"/>
  <c r="Y85" i="28"/>
  <c r="X85" i="28"/>
  <c r="V85" i="28"/>
  <c r="U85" i="28"/>
  <c r="T85" i="28"/>
  <c r="L85" i="28"/>
  <c r="AB85" i="28" s="1"/>
  <c r="K85" i="28"/>
  <c r="AA85" i="28" s="1"/>
  <c r="AC84" i="28"/>
  <c r="Z84" i="28"/>
  <c r="Y84" i="28"/>
  <c r="X84" i="28"/>
  <c r="V84" i="28"/>
  <c r="U84" i="28"/>
  <c r="T84" i="28"/>
  <c r="L84" i="28"/>
  <c r="AB84" i="28" s="1"/>
  <c r="K84" i="28"/>
  <c r="AA84" i="28" s="1"/>
  <c r="AC83" i="28"/>
  <c r="Z83" i="28"/>
  <c r="Y83" i="28"/>
  <c r="X83" i="28"/>
  <c r="V83" i="28"/>
  <c r="U83" i="28"/>
  <c r="T83" i="28"/>
  <c r="L83" i="28"/>
  <c r="AB83" i="28" s="1"/>
  <c r="K83" i="28"/>
  <c r="AA83" i="28" s="1"/>
  <c r="AC82" i="28"/>
  <c r="Z82" i="28"/>
  <c r="Y82" i="28"/>
  <c r="X82" i="28"/>
  <c r="V82" i="28"/>
  <c r="U82" i="28"/>
  <c r="T82" i="28"/>
  <c r="L82" i="28"/>
  <c r="AB82" i="28" s="1"/>
  <c r="K82" i="28"/>
  <c r="AA82" i="28" s="1"/>
  <c r="AC81" i="28"/>
  <c r="AB81" i="28"/>
  <c r="Z81" i="28"/>
  <c r="Y81" i="28"/>
  <c r="X81" i="28"/>
  <c r="V81" i="28"/>
  <c r="U81" i="28"/>
  <c r="T81" i="28"/>
  <c r="L81" i="28"/>
  <c r="K81" i="28"/>
  <c r="AA81" i="28" s="1"/>
  <c r="AC80" i="28"/>
  <c r="Z80" i="28"/>
  <c r="Y80" i="28"/>
  <c r="X80" i="28"/>
  <c r="V80" i="28"/>
  <c r="U80" i="28"/>
  <c r="T80" i="28"/>
  <c r="L80" i="28"/>
  <c r="AB80" i="28" s="1"/>
  <c r="K80" i="28"/>
  <c r="AA80" i="28" s="1"/>
  <c r="AC79" i="28"/>
  <c r="Z79" i="28"/>
  <c r="Y79" i="28"/>
  <c r="X79" i="28"/>
  <c r="V79" i="28"/>
  <c r="U79" i="28"/>
  <c r="T79" i="28"/>
  <c r="L79" i="28"/>
  <c r="AB79" i="28" s="1"/>
  <c r="K79" i="28"/>
  <c r="AA79" i="28" s="1"/>
  <c r="AC78" i="28"/>
  <c r="Z78" i="28"/>
  <c r="Y78" i="28"/>
  <c r="X78" i="28"/>
  <c r="V78" i="28"/>
  <c r="U78" i="28"/>
  <c r="T78" i="28"/>
  <c r="L78" i="28"/>
  <c r="AB78" i="28" s="1"/>
  <c r="K78" i="28"/>
  <c r="AA78" i="28" s="1"/>
  <c r="AC77" i="28"/>
  <c r="Z77" i="28"/>
  <c r="Y77" i="28"/>
  <c r="X77" i="28"/>
  <c r="V77" i="28"/>
  <c r="U77" i="28"/>
  <c r="T77" i="28"/>
  <c r="L77" i="28"/>
  <c r="AB77" i="28" s="1"/>
  <c r="K77" i="28"/>
  <c r="AA77" i="28" s="1"/>
  <c r="AC76" i="28"/>
  <c r="Z76" i="28"/>
  <c r="Y76" i="28"/>
  <c r="X76" i="28"/>
  <c r="V76" i="28"/>
  <c r="U76" i="28"/>
  <c r="T76" i="28"/>
  <c r="L76" i="28"/>
  <c r="AB76" i="28" s="1"/>
  <c r="K76" i="28"/>
  <c r="AA76" i="28" s="1"/>
  <c r="AC75" i="28"/>
  <c r="Z75" i="28"/>
  <c r="Y75" i="28"/>
  <c r="X75" i="28"/>
  <c r="V75" i="28"/>
  <c r="U75" i="28"/>
  <c r="T75" i="28"/>
  <c r="L75" i="28"/>
  <c r="AB75" i="28" s="1"/>
  <c r="K75" i="28"/>
  <c r="AA75" i="28" s="1"/>
  <c r="AC74" i="28"/>
  <c r="Z74" i="28"/>
  <c r="Y74" i="28"/>
  <c r="X74" i="28"/>
  <c r="V74" i="28"/>
  <c r="U74" i="28"/>
  <c r="T74" i="28"/>
  <c r="L74" i="28"/>
  <c r="AB74" i="28" s="1"/>
  <c r="K74" i="28"/>
  <c r="AA74" i="28" s="1"/>
  <c r="AC73" i="28"/>
  <c r="Z73" i="28"/>
  <c r="Y73" i="28"/>
  <c r="X73" i="28"/>
  <c r="V73" i="28"/>
  <c r="U73" i="28"/>
  <c r="T73" i="28"/>
  <c r="L73" i="28"/>
  <c r="AB73" i="28" s="1"/>
  <c r="K73" i="28"/>
  <c r="AA73" i="28" s="1"/>
  <c r="AC72" i="28"/>
  <c r="Z72" i="28"/>
  <c r="Y72" i="28"/>
  <c r="X72" i="28"/>
  <c r="V72" i="28"/>
  <c r="U72" i="28"/>
  <c r="T72" i="28"/>
  <c r="L72" i="28"/>
  <c r="AB72" i="28" s="1"/>
  <c r="K72" i="28"/>
  <c r="AA72" i="28" s="1"/>
  <c r="AC71" i="28"/>
  <c r="Z71" i="28"/>
  <c r="Y71" i="28"/>
  <c r="X71" i="28"/>
  <c r="V71" i="28"/>
  <c r="U71" i="28"/>
  <c r="T71" i="28"/>
  <c r="L71" i="28"/>
  <c r="AB71" i="28" s="1"/>
  <c r="K71" i="28"/>
  <c r="AA71" i="28" s="1"/>
  <c r="AC70" i="28"/>
  <c r="Z70" i="28"/>
  <c r="Y70" i="28"/>
  <c r="X70" i="28"/>
  <c r="V70" i="28"/>
  <c r="U70" i="28"/>
  <c r="T70" i="28"/>
  <c r="L70" i="28"/>
  <c r="AB70" i="28" s="1"/>
  <c r="AC64" i="28"/>
  <c r="Z64" i="28"/>
  <c r="Y64" i="28"/>
  <c r="X64" i="28"/>
  <c r="V64" i="28"/>
  <c r="U64" i="28"/>
  <c r="T64" i="28"/>
  <c r="L64" i="28"/>
  <c r="AB64" i="28" s="1"/>
  <c r="K64" i="28"/>
  <c r="AA64" i="28" s="1"/>
  <c r="AC63" i="28"/>
  <c r="Z63" i="28"/>
  <c r="Y63" i="28"/>
  <c r="X63" i="28"/>
  <c r="V63" i="28"/>
  <c r="U63" i="28"/>
  <c r="T63" i="28"/>
  <c r="L63" i="28"/>
  <c r="AB63" i="28" s="1"/>
  <c r="K63" i="28"/>
  <c r="AA63" i="28" s="1"/>
  <c r="AC62" i="28"/>
  <c r="Z62" i="28"/>
  <c r="Y62" i="28"/>
  <c r="X62" i="28"/>
  <c r="V62" i="28"/>
  <c r="U62" i="28"/>
  <c r="T62" i="28"/>
  <c r="L62" i="28"/>
  <c r="AB62" i="28" s="1"/>
  <c r="K62" i="28"/>
  <c r="AA62" i="28" s="1"/>
  <c r="AC61" i="28"/>
  <c r="Z61" i="28"/>
  <c r="Y61" i="28"/>
  <c r="X61" i="28"/>
  <c r="V61" i="28"/>
  <c r="U61" i="28"/>
  <c r="T61" i="28"/>
  <c r="L61" i="28"/>
  <c r="AB61" i="28" s="1"/>
  <c r="K61" i="28"/>
  <c r="AA61" i="28" s="1"/>
  <c r="AC60" i="28"/>
  <c r="Z60" i="28"/>
  <c r="Y60" i="28"/>
  <c r="X60" i="28"/>
  <c r="V60" i="28"/>
  <c r="U60" i="28"/>
  <c r="T60" i="28"/>
  <c r="L60" i="28"/>
  <c r="AB60" i="28" s="1"/>
  <c r="K60" i="28"/>
  <c r="AA60" i="28" s="1"/>
  <c r="AC59" i="28"/>
  <c r="Z59" i="28"/>
  <c r="Y59" i="28"/>
  <c r="X59" i="28"/>
  <c r="V59" i="28"/>
  <c r="U59" i="28"/>
  <c r="T59" i="28"/>
  <c r="L59" i="28"/>
  <c r="AB59" i="28" s="1"/>
  <c r="K59" i="28"/>
  <c r="AA59" i="28" s="1"/>
  <c r="AC58" i="28"/>
  <c r="Z58" i="28"/>
  <c r="Y58" i="28"/>
  <c r="X58" i="28"/>
  <c r="V58" i="28"/>
  <c r="U58" i="28"/>
  <c r="T58" i="28"/>
  <c r="L58" i="28"/>
  <c r="AB58" i="28" s="1"/>
  <c r="K58" i="28"/>
  <c r="AA58" i="28" s="1"/>
  <c r="AC57" i="28"/>
  <c r="Z57" i="28"/>
  <c r="Y57" i="28"/>
  <c r="X57" i="28"/>
  <c r="V57" i="28"/>
  <c r="U57" i="28"/>
  <c r="T57" i="28"/>
  <c r="L57" i="28"/>
  <c r="AB57" i="28" s="1"/>
  <c r="K57" i="28"/>
  <c r="AA57" i="28" s="1"/>
  <c r="AC56" i="28"/>
  <c r="Z56" i="28"/>
  <c r="Y56" i="28"/>
  <c r="X56" i="28"/>
  <c r="V56" i="28"/>
  <c r="U56" i="28"/>
  <c r="T56" i="28"/>
  <c r="L56" i="28"/>
  <c r="AB56" i="28" s="1"/>
  <c r="K56" i="28"/>
  <c r="AA56" i="28" s="1"/>
  <c r="AC55" i="28"/>
  <c r="Z55" i="28"/>
  <c r="Y55" i="28"/>
  <c r="X55" i="28"/>
  <c r="V55" i="28"/>
  <c r="U55" i="28"/>
  <c r="T55" i="28"/>
  <c r="L55" i="28"/>
  <c r="AB55" i="28" s="1"/>
  <c r="K55" i="28"/>
  <c r="AA55" i="28" s="1"/>
  <c r="AC54" i="28"/>
  <c r="Z54" i="28"/>
  <c r="Y54" i="28"/>
  <c r="X54" i="28"/>
  <c r="V54" i="28"/>
  <c r="U54" i="28"/>
  <c r="T54" i="28"/>
  <c r="L54" i="28"/>
  <c r="AB54" i="28" s="1"/>
  <c r="K54" i="28"/>
  <c r="AA54" i="28" s="1"/>
  <c r="AC53" i="28"/>
  <c r="Z53" i="28"/>
  <c r="Y53" i="28"/>
  <c r="X53" i="28"/>
  <c r="V53" i="28"/>
  <c r="U53" i="28"/>
  <c r="T53" i="28"/>
  <c r="L53" i="28"/>
  <c r="AB53" i="28" s="1"/>
  <c r="K53" i="28"/>
  <c r="AA53" i="28" s="1"/>
  <c r="AC52" i="28"/>
  <c r="Z52" i="28"/>
  <c r="Y52" i="28"/>
  <c r="X52" i="28"/>
  <c r="V52" i="28"/>
  <c r="U52" i="28"/>
  <c r="T52" i="28"/>
  <c r="L52" i="28"/>
  <c r="AB52" i="28" s="1"/>
  <c r="K52" i="28"/>
  <c r="AA52" i="28" s="1"/>
  <c r="AC51" i="28"/>
  <c r="Z51" i="28"/>
  <c r="Y51" i="28"/>
  <c r="X51" i="28"/>
  <c r="V51" i="28"/>
  <c r="U51" i="28"/>
  <c r="T51" i="28"/>
  <c r="L51" i="28"/>
  <c r="AB51" i="28" s="1"/>
  <c r="K51" i="28"/>
  <c r="AA51" i="28" s="1"/>
  <c r="AC50" i="28"/>
  <c r="Z50" i="28"/>
  <c r="Y50" i="28"/>
  <c r="X50" i="28"/>
  <c r="V50" i="28"/>
  <c r="U50" i="28"/>
  <c r="T50" i="28"/>
  <c r="L50" i="28"/>
  <c r="AB50" i="28" s="1"/>
  <c r="K50" i="28"/>
  <c r="AA50" i="28" s="1"/>
  <c r="AC49" i="28"/>
  <c r="Z49" i="28"/>
  <c r="Y49" i="28"/>
  <c r="X49" i="28"/>
  <c r="V49" i="28"/>
  <c r="U49" i="28"/>
  <c r="T49" i="28"/>
  <c r="L49" i="28"/>
  <c r="AB49" i="28" s="1"/>
  <c r="K49" i="28"/>
  <c r="AA49" i="28" s="1"/>
  <c r="AC48" i="28"/>
  <c r="Z48" i="28"/>
  <c r="Y48" i="28"/>
  <c r="X48" i="28"/>
  <c r="V48" i="28"/>
  <c r="U48" i="28"/>
  <c r="T48" i="28"/>
  <c r="L48" i="28"/>
  <c r="AB48" i="28" s="1"/>
  <c r="K48" i="28"/>
  <c r="AA48" i="28" s="1"/>
  <c r="AC47" i="28"/>
  <c r="Z47" i="28"/>
  <c r="Y47" i="28"/>
  <c r="X47" i="28"/>
  <c r="V47" i="28"/>
  <c r="U47" i="28"/>
  <c r="T47" i="28"/>
  <c r="L47" i="28"/>
  <c r="AB47" i="28" s="1"/>
  <c r="K47" i="28"/>
  <c r="AA47" i="28" s="1"/>
  <c r="AC42" i="28"/>
  <c r="Z42" i="28"/>
  <c r="Y42" i="28"/>
  <c r="X42" i="28"/>
  <c r="V42" i="28"/>
  <c r="U42" i="28"/>
  <c r="T42" i="28"/>
  <c r="L42" i="28"/>
  <c r="AB42" i="28" s="1"/>
  <c r="K42" i="28"/>
  <c r="AA42" i="28" s="1"/>
  <c r="AC41" i="28"/>
  <c r="Z41" i="28"/>
  <c r="Y41" i="28"/>
  <c r="X41" i="28"/>
  <c r="V41" i="28"/>
  <c r="U41" i="28"/>
  <c r="T41" i="28"/>
  <c r="L41" i="28"/>
  <c r="AB41" i="28" s="1"/>
  <c r="K41" i="28"/>
  <c r="AA41" i="28" s="1"/>
  <c r="AC40" i="28"/>
  <c r="Z40" i="28"/>
  <c r="Y40" i="28"/>
  <c r="X40" i="28"/>
  <c r="V40" i="28"/>
  <c r="U40" i="28"/>
  <c r="T40" i="28"/>
  <c r="L40" i="28"/>
  <c r="AB40" i="28" s="1"/>
  <c r="K40" i="28"/>
  <c r="AA40" i="28" s="1"/>
  <c r="AC39" i="28"/>
  <c r="Z39" i="28"/>
  <c r="Y39" i="28"/>
  <c r="X39" i="28"/>
  <c r="V39" i="28"/>
  <c r="U39" i="28"/>
  <c r="T39" i="28"/>
  <c r="L39" i="28"/>
  <c r="AB39" i="28" s="1"/>
  <c r="K39" i="28"/>
  <c r="AA39" i="28" s="1"/>
  <c r="AC38" i="28"/>
  <c r="Z38" i="28"/>
  <c r="Y38" i="28"/>
  <c r="X38" i="28"/>
  <c r="V38" i="28"/>
  <c r="U38" i="28"/>
  <c r="T38" i="28"/>
  <c r="L38" i="28"/>
  <c r="AB38" i="28" s="1"/>
  <c r="K38" i="28"/>
  <c r="AA38" i="28" s="1"/>
  <c r="AC37" i="28"/>
  <c r="Z37" i="28"/>
  <c r="Y37" i="28"/>
  <c r="X37" i="28"/>
  <c r="V37" i="28"/>
  <c r="U37" i="28"/>
  <c r="T37" i="28"/>
  <c r="L37" i="28"/>
  <c r="AB37" i="28" s="1"/>
  <c r="K37" i="28"/>
  <c r="AA37" i="28" s="1"/>
  <c r="AC36" i="28"/>
  <c r="Z36" i="28"/>
  <c r="Y36" i="28"/>
  <c r="X36" i="28"/>
  <c r="V36" i="28"/>
  <c r="U36" i="28"/>
  <c r="T36" i="28"/>
  <c r="L36" i="28"/>
  <c r="AB36" i="28" s="1"/>
  <c r="K36" i="28"/>
  <c r="AA36" i="28" s="1"/>
  <c r="AC35" i="28"/>
  <c r="Z35" i="28"/>
  <c r="Y35" i="28"/>
  <c r="X35" i="28"/>
  <c r="V35" i="28"/>
  <c r="U35" i="28"/>
  <c r="T35" i="28"/>
  <c r="L35" i="28"/>
  <c r="AB35" i="28" s="1"/>
  <c r="K35" i="28"/>
  <c r="AA35" i="28" s="1"/>
  <c r="AC34" i="28"/>
  <c r="Z34" i="28"/>
  <c r="Y34" i="28"/>
  <c r="X34" i="28"/>
  <c r="V34" i="28"/>
  <c r="U34" i="28"/>
  <c r="T34" i="28"/>
  <c r="L34" i="28"/>
  <c r="AB34" i="28" s="1"/>
  <c r="K34" i="28"/>
  <c r="AA34" i="28" s="1"/>
  <c r="AC33" i="28"/>
  <c r="Z33" i="28"/>
  <c r="Y33" i="28"/>
  <c r="X33" i="28"/>
  <c r="V33" i="28"/>
  <c r="U33" i="28"/>
  <c r="T33" i="28"/>
  <c r="L33" i="28"/>
  <c r="AB33" i="28" s="1"/>
  <c r="K33" i="28"/>
  <c r="AA33" i="28" s="1"/>
  <c r="AC32" i="28"/>
  <c r="Z32" i="28"/>
  <c r="Y32" i="28"/>
  <c r="X32" i="28"/>
  <c r="V32" i="28"/>
  <c r="U32" i="28"/>
  <c r="T32" i="28"/>
  <c r="L32" i="28"/>
  <c r="AB32" i="28" s="1"/>
  <c r="K32" i="28"/>
  <c r="AA32" i="28" s="1"/>
  <c r="AC31" i="28"/>
  <c r="Z31" i="28"/>
  <c r="Y31" i="28"/>
  <c r="X31" i="28"/>
  <c r="V31" i="28"/>
  <c r="U31" i="28"/>
  <c r="T31" i="28"/>
  <c r="L31" i="28"/>
  <c r="AB31" i="28" s="1"/>
  <c r="K31" i="28"/>
  <c r="AA31" i="28" s="1"/>
  <c r="AC30" i="28"/>
  <c r="Z30" i="28"/>
  <c r="Y30" i="28"/>
  <c r="X30" i="28"/>
  <c r="V30" i="28"/>
  <c r="U30" i="28"/>
  <c r="T30" i="28"/>
  <c r="L30" i="28"/>
  <c r="AB30" i="28" s="1"/>
  <c r="K30" i="28"/>
  <c r="AA30" i="28" s="1"/>
  <c r="AC29" i="28"/>
  <c r="Z29" i="28"/>
  <c r="Y29" i="28"/>
  <c r="X29" i="28"/>
  <c r="V29" i="28"/>
  <c r="U29" i="28"/>
  <c r="T29" i="28"/>
  <c r="L29" i="28"/>
  <c r="AB29" i="28" s="1"/>
  <c r="K29" i="28"/>
  <c r="AA29" i="28" s="1"/>
  <c r="AC28" i="28"/>
  <c r="Z28" i="28"/>
  <c r="Y28" i="28"/>
  <c r="X28" i="28"/>
  <c r="V28" i="28"/>
  <c r="U28" i="28"/>
  <c r="T28" i="28"/>
  <c r="L28" i="28"/>
  <c r="AB28" i="28" s="1"/>
  <c r="K28" i="28"/>
  <c r="AA28" i="28" s="1"/>
  <c r="AC27" i="28"/>
  <c r="Z27" i="28"/>
  <c r="Y27" i="28"/>
  <c r="X27" i="28"/>
  <c r="V27" i="28"/>
  <c r="U27" i="28"/>
  <c r="T27" i="28"/>
  <c r="L27" i="28"/>
  <c r="AB27" i="28" s="1"/>
  <c r="K27" i="28"/>
  <c r="AA27" i="28" s="1"/>
  <c r="AC26" i="28"/>
  <c r="Z26" i="28"/>
  <c r="Y26" i="28"/>
  <c r="X26" i="28"/>
  <c r="V26" i="28"/>
  <c r="U26" i="28"/>
  <c r="T26" i="28"/>
  <c r="L26" i="28"/>
  <c r="AB26" i="28" s="1"/>
  <c r="K26" i="28"/>
  <c r="AA26" i="28" s="1"/>
  <c r="AC25" i="28"/>
  <c r="Z25" i="28"/>
  <c r="Y25" i="28"/>
  <c r="X25" i="28"/>
  <c r="V25" i="28"/>
  <c r="U25" i="28"/>
  <c r="T25" i="28"/>
  <c r="L25" i="28"/>
  <c r="AB25" i="28" s="1"/>
  <c r="K25" i="28"/>
  <c r="AA25" i="28" s="1"/>
  <c r="AC20" i="28"/>
  <c r="Z20" i="28"/>
  <c r="Y20" i="28"/>
  <c r="X20" i="28"/>
  <c r="V20" i="28"/>
  <c r="U20" i="28"/>
  <c r="T20" i="28"/>
  <c r="L20" i="28"/>
  <c r="AB20" i="28" s="1"/>
  <c r="K20" i="28"/>
  <c r="AA20" i="28" s="1"/>
  <c r="AC19" i="28"/>
  <c r="Z19" i="28"/>
  <c r="Y19" i="28"/>
  <c r="X19" i="28"/>
  <c r="V19" i="28"/>
  <c r="U19" i="28"/>
  <c r="T19" i="28"/>
  <c r="L19" i="28"/>
  <c r="AB19" i="28" s="1"/>
  <c r="K19" i="28"/>
  <c r="AA19" i="28" s="1"/>
  <c r="AC18" i="28"/>
  <c r="Z18" i="28"/>
  <c r="Y18" i="28"/>
  <c r="X18" i="28"/>
  <c r="V18" i="28"/>
  <c r="U18" i="28"/>
  <c r="T18" i="28"/>
  <c r="L18" i="28"/>
  <c r="AB18" i="28" s="1"/>
  <c r="K18" i="28"/>
  <c r="AA18" i="28" s="1"/>
  <c r="AC17" i="28"/>
  <c r="Z17" i="28"/>
  <c r="Y17" i="28"/>
  <c r="X17" i="28"/>
  <c r="V17" i="28"/>
  <c r="U17" i="28"/>
  <c r="T17" i="28"/>
  <c r="L17" i="28"/>
  <c r="AB17" i="28" s="1"/>
  <c r="K17" i="28"/>
  <c r="AA17" i="28" s="1"/>
  <c r="AC16" i="28"/>
  <c r="Z16" i="28"/>
  <c r="Y16" i="28"/>
  <c r="X16" i="28"/>
  <c r="V16" i="28"/>
  <c r="U16" i="28"/>
  <c r="T16" i="28"/>
  <c r="L16" i="28"/>
  <c r="AB16" i="28" s="1"/>
  <c r="K16" i="28"/>
  <c r="AA16" i="28" s="1"/>
  <c r="AC15" i="28"/>
  <c r="Z15" i="28"/>
  <c r="Y15" i="28"/>
  <c r="X15" i="28"/>
  <c r="V15" i="28"/>
  <c r="U15" i="28"/>
  <c r="T15" i="28"/>
  <c r="L15" i="28"/>
  <c r="AB15" i="28" s="1"/>
  <c r="K15" i="28"/>
  <c r="AA15" i="28" s="1"/>
  <c r="AC14" i="28"/>
  <c r="Z14" i="28"/>
  <c r="Y14" i="28"/>
  <c r="X14" i="28"/>
  <c r="V14" i="28"/>
  <c r="U14" i="28"/>
  <c r="T14" i="28"/>
  <c r="L14" i="28"/>
  <c r="AB14" i="28" s="1"/>
  <c r="K14" i="28"/>
  <c r="AA14" i="28" s="1"/>
  <c r="AC13" i="28"/>
  <c r="Z13" i="28"/>
  <c r="Y13" i="28"/>
  <c r="X13" i="28"/>
  <c r="V13" i="28"/>
  <c r="U13" i="28"/>
  <c r="T13" i="28"/>
  <c r="L13" i="28"/>
  <c r="AB13" i="28" s="1"/>
  <c r="K13" i="28"/>
  <c r="AA13" i="28" s="1"/>
  <c r="AC12" i="28"/>
  <c r="Z12" i="28"/>
  <c r="Y12" i="28"/>
  <c r="X12" i="28"/>
  <c r="V12" i="28"/>
  <c r="U12" i="28"/>
  <c r="T12" i="28"/>
  <c r="L12" i="28"/>
  <c r="AB12" i="28" s="1"/>
  <c r="K12" i="28"/>
  <c r="AA12" i="28" s="1"/>
  <c r="AC11" i="28"/>
  <c r="Z11" i="28"/>
  <c r="Y11" i="28"/>
  <c r="X11" i="28"/>
  <c r="V11" i="28"/>
  <c r="U11" i="28"/>
  <c r="T11" i="28"/>
  <c r="L11" i="28"/>
  <c r="AB11" i="28" s="1"/>
  <c r="K11" i="28"/>
  <c r="AA11" i="28" s="1"/>
  <c r="AC10" i="28"/>
  <c r="Z10" i="28"/>
  <c r="Y10" i="28"/>
  <c r="X10" i="28"/>
  <c r="V10" i="28"/>
  <c r="U10" i="28"/>
  <c r="T10" i="28"/>
  <c r="L10" i="28"/>
  <c r="AB10" i="28" s="1"/>
  <c r="K10" i="28"/>
  <c r="AA10" i="28" s="1"/>
  <c r="AC9" i="28"/>
  <c r="Z9" i="28"/>
  <c r="Y9" i="28"/>
  <c r="X9" i="28"/>
  <c r="V9" i="28"/>
  <c r="U9" i="28"/>
  <c r="T9" i="28"/>
  <c r="L9" i="28"/>
  <c r="AB9" i="28" s="1"/>
  <c r="K9" i="28"/>
  <c r="AA9" i="28" s="1"/>
  <c r="AC8" i="28"/>
  <c r="AB8" i="28"/>
  <c r="Z8" i="28"/>
  <c r="Y8" i="28"/>
  <c r="X8" i="28"/>
  <c r="V8" i="28"/>
  <c r="U8" i="28"/>
  <c r="T8" i="28"/>
  <c r="L8" i="28"/>
  <c r="K8" i="28"/>
  <c r="AA8" i="28" s="1"/>
  <c r="AC7" i="28"/>
  <c r="Z7" i="28"/>
  <c r="Y7" i="28"/>
  <c r="X7" i="28"/>
  <c r="V7" i="28"/>
  <c r="U7" i="28"/>
  <c r="T7" i="28"/>
  <c r="L7" i="28"/>
  <c r="AB7" i="28" s="1"/>
  <c r="K7" i="28"/>
  <c r="AA7" i="28" s="1"/>
  <c r="AC6" i="28"/>
  <c r="Z6" i="28"/>
  <c r="Y6" i="28"/>
  <c r="X6" i="28"/>
  <c r="V6" i="28"/>
  <c r="U6" i="28"/>
  <c r="T6" i="28"/>
  <c r="L6" i="28"/>
  <c r="AB6" i="28" s="1"/>
  <c r="K6" i="28"/>
  <c r="AA6" i="28" s="1"/>
  <c r="AC5" i="28"/>
  <c r="Z5" i="28"/>
  <c r="Y5" i="28"/>
  <c r="X5" i="28"/>
  <c r="V5" i="28"/>
  <c r="U5" i="28"/>
  <c r="T5" i="28"/>
  <c r="L5" i="28"/>
  <c r="AB5" i="28" s="1"/>
  <c r="K5" i="28"/>
  <c r="AA5" i="28" s="1"/>
  <c r="AC4" i="28"/>
  <c r="Z4" i="28"/>
  <c r="Y4" i="28"/>
  <c r="X4" i="28"/>
  <c r="V4" i="28"/>
  <c r="U4" i="28"/>
  <c r="T4" i="28"/>
  <c r="L4" i="28"/>
  <c r="AB4" i="28" s="1"/>
  <c r="K4" i="28"/>
  <c r="AA4" i="28" s="1"/>
  <c r="AC3" i="28"/>
  <c r="Z3" i="28"/>
  <c r="Y3" i="28"/>
  <c r="X3" i="28"/>
  <c r="V3" i="28"/>
  <c r="U3" i="28"/>
  <c r="T3" i="28"/>
  <c r="L3" i="28"/>
  <c r="AB3" i="28" s="1"/>
  <c r="K3" i="28"/>
  <c r="AA3" i="28" s="1"/>
</calcChain>
</file>

<file path=xl/sharedStrings.xml><?xml version="1.0" encoding="utf-8"?>
<sst xmlns="http://schemas.openxmlformats.org/spreadsheetml/2006/main" count="7607" uniqueCount="297">
  <si>
    <t>All ages</t>
  </si>
  <si>
    <t>65 years and older</t>
  </si>
  <si>
    <t>upper confidence 95%</t>
  </si>
  <si>
    <t>lower confidence 95%</t>
  </si>
  <si>
    <t xml:space="preserve">Both sexes, </t>
  </si>
  <si>
    <t xml:space="preserve">Men, </t>
  </si>
  <si>
    <t xml:space="preserve">Women, </t>
  </si>
  <si>
    <t>Hidden</t>
  </si>
  <si>
    <t>Sex</t>
  </si>
  <si>
    <t>Total</t>
  </si>
  <si>
    <t>DAILY</t>
  </si>
  <si>
    <t>ALWAYS OCCASION.</t>
  </si>
  <si>
    <t>FORMER DAILY</t>
  </si>
  <si>
    <t>FORMER OCCASION.</t>
  </si>
  <si>
    <t>NEVER SMOKED</t>
  </si>
  <si>
    <t>Cycle 1</t>
  </si>
  <si>
    <t>Current Smoker</t>
  </si>
  <si>
    <t>Former Smoker</t>
  </si>
  <si>
    <t>Never Smoker</t>
  </si>
  <si>
    <t>Both sexes</t>
  </si>
  <si>
    <t>age</t>
  </si>
  <si>
    <t>12 to 19 years</t>
  </si>
  <si>
    <t>45 to 64 years</t>
  </si>
  <si>
    <t>male</t>
  </si>
  <si>
    <t>female</t>
  </si>
  <si>
    <t>both M and F</t>
  </si>
  <si>
    <t>sex</t>
  </si>
  <si>
    <t xml:space="preserve">Cycle  </t>
  </si>
  <si>
    <t>number of people</t>
  </si>
  <si>
    <t>CI 95%</t>
  </si>
  <si>
    <t>Men</t>
  </si>
  <si>
    <t>20 to 29 years</t>
  </si>
  <si>
    <t>30 to 44  years</t>
  </si>
  <si>
    <t>65 years and over</t>
  </si>
  <si>
    <t>12 to 19</t>
  </si>
  <si>
    <t>20 to 29</t>
  </si>
  <si>
    <t>30 to 44</t>
  </si>
  <si>
    <t>45 to 64</t>
  </si>
  <si>
    <t>65 and over</t>
  </si>
  <si>
    <t>Cycle 2</t>
  </si>
  <si>
    <t>Cycle 3</t>
  </si>
  <si>
    <t>OCCASIONAL, former daily</t>
  </si>
  <si>
    <t xml:space="preserve">lower CI (95%) </t>
  </si>
  <si>
    <t>Upper CI (95%)</t>
  </si>
  <si>
    <t>Women</t>
  </si>
  <si>
    <t>Cycle 1: 2000-2001</t>
  </si>
  <si>
    <t>Cycle 4: 2007-2008</t>
  </si>
  <si>
    <t>Cycle 5: 2009-2010</t>
  </si>
  <si>
    <t>Cycle 6: 2011-2012</t>
  </si>
  <si>
    <t>Cycle 7:  2013-2014</t>
  </si>
  <si>
    <t>Cycle 3: 2005</t>
  </si>
  <si>
    <t>Smoking behaviour</t>
  </si>
  <si>
    <t>Daily Smoker</t>
  </si>
  <si>
    <t>Former smoker (daily)</t>
  </si>
  <si>
    <t>Former smoker (occasional)</t>
  </si>
  <si>
    <t>Former Smoker (daily or occasional)</t>
  </si>
  <si>
    <t>Current Smoker (daily or occasional)</t>
  </si>
  <si>
    <t>Occasional Smoker (always)</t>
  </si>
  <si>
    <t>Occasional smoker (former daily)</t>
  </si>
  <si>
    <t>Prevalence</t>
  </si>
  <si>
    <t>CoV Number of people</t>
  </si>
  <si>
    <t>Cycle 2:  2003</t>
  </si>
  <si>
    <t>Cycle 4</t>
  </si>
  <si>
    <t>Cycle 5</t>
  </si>
  <si>
    <t>Cycle 6</t>
  </si>
  <si>
    <t>Cycle 7</t>
  </si>
  <si>
    <t xml:space="preserve">Current Smoking: </t>
  </si>
  <si>
    <t xml:space="preserve">Never Smoking: </t>
  </si>
  <si>
    <t xml:space="preserve">: </t>
  </si>
  <si>
    <t xml:space="preserve">Former Smoking: </t>
  </si>
  <si>
    <t xml:space="preserve">Daily Smoking: </t>
  </si>
  <si>
    <t xml:space="preserve">Former Daily Smoking: </t>
  </si>
  <si>
    <t xml:space="preserve">Coefficient of Variation </t>
  </si>
  <si>
    <t>Occasional smoker (formerly a daily smoker)</t>
  </si>
  <si>
    <t>Occasional smoker (always occasional)</t>
  </si>
  <si>
    <t xml:space="preserve">lower CI % (95%) </t>
  </si>
  <si>
    <t>Upper CI % (95%)</t>
  </si>
  <si>
    <t>CI % 95%</t>
  </si>
  <si>
    <t>Current Smoking: Both sexes, 12 to 19 years old</t>
  </si>
  <si>
    <t>65 plus</t>
  </si>
  <si>
    <t>Former Occasional Smoker (never daily)</t>
  </si>
  <si>
    <t>Current Smoking: Both sexes, 20 to 29 years old</t>
  </si>
  <si>
    <t>Current Smoking: Both sexes, All ages</t>
  </si>
  <si>
    <t>Current Smoking: Men, 12 to 19 years old</t>
  </si>
  <si>
    <t>Current Smoking: Men, 20 to 29 years old</t>
  </si>
  <si>
    <t>Current Smoking: Men, All ages</t>
  </si>
  <si>
    <t>Current Smoking: Women, 12 to 19 years old</t>
  </si>
  <si>
    <t>Current Smoking: Women, 20 to 29 years old</t>
  </si>
  <si>
    <t>Current Smoking: Women, All ages</t>
  </si>
  <si>
    <t>Former Smoking: Both sexes, 12 to 19 years old</t>
  </si>
  <si>
    <t>Former Smoking: Both sexes, 20 to 29 years old</t>
  </si>
  <si>
    <t>Former Smoking: Both sexes, All ages</t>
  </si>
  <si>
    <t>Former Smoking: Men, 12 to 19 years old</t>
  </si>
  <si>
    <t>Former Smoking: Men, 20 to 29 years old</t>
  </si>
  <si>
    <t>Former Smoking: Men, All ages</t>
  </si>
  <si>
    <t>Former Smoking: Women, 12 to 19 years old</t>
  </si>
  <si>
    <t>Former Smoking: Women, 20 to 29 years old</t>
  </si>
  <si>
    <t>Former Smoking: Women, All ages</t>
  </si>
  <si>
    <t>Never Smoking: Both sexes, 12 to 19 years old</t>
  </si>
  <si>
    <t>Never Smoking: Both sexes, 20 to 29 years old</t>
  </si>
  <si>
    <t>Never Smoking: Both sexes, All ages</t>
  </si>
  <si>
    <t>Never Smoking: Men, 12 to 19 years old</t>
  </si>
  <si>
    <t>Never Smoking: Men, 20 to 29 years old</t>
  </si>
  <si>
    <t>Never Smoking: Men, All ages</t>
  </si>
  <si>
    <t>Never Smoking: Women, 12 to 19 years old</t>
  </si>
  <si>
    <t>Never Smoking: Women, 20 to 29 years old</t>
  </si>
  <si>
    <t>Never Smoking: Women, All ages</t>
  </si>
  <si>
    <t>Daily Smoking: Both sexes, 12 to 19 years old</t>
  </si>
  <si>
    <t>Daily Smoking: Both sexes, 20 to 29 years old</t>
  </si>
  <si>
    <t>Daily Smoking: Both sexes, All ages</t>
  </si>
  <si>
    <t>Daily Smoking: Men, 12 to 19 years old</t>
  </si>
  <si>
    <t>Daily Smoking: Men, 20 to 29 years old</t>
  </si>
  <si>
    <t>Daily Smoking: Men, All ages</t>
  </si>
  <si>
    <t>Daily Smoking: Women, 12 to 19 years old</t>
  </si>
  <si>
    <t>Daily Smoking: Women, 20 to 29 years old</t>
  </si>
  <si>
    <t>Daily Smoking: Women, All ages</t>
  </si>
  <si>
    <t>Former Daily Smoking: Both sexes, 12 to 19 years old</t>
  </si>
  <si>
    <t>Former Daily Smoking: Both sexes, 20 to 29 years old</t>
  </si>
  <si>
    <t>Former Daily Smoking: Both sexes, All ages</t>
  </si>
  <si>
    <t>Former Daily Smoking: Men, 12 to 19 years old</t>
  </si>
  <si>
    <t>Former Daily Smoking: Men, 20 to 29 years old</t>
  </si>
  <si>
    <t>Former Daily Smoking: Men, All ages</t>
  </si>
  <si>
    <t>Former Daily Smoking: Women, 12 to 19 years old</t>
  </si>
  <si>
    <t>Former Daily Smoking: Women, 20 to 29 years old</t>
  </si>
  <si>
    <t>Former Daily Smoking: Women, All ages</t>
  </si>
  <si>
    <t>Former Occasional Smoker (never daily)Both sexes, 12 to 19 years old</t>
  </si>
  <si>
    <t>Former Occasional Smoker (never daily)Both sexes, 20 to 29 years old</t>
  </si>
  <si>
    <t>Former Occasional Smoker (never daily)Both sexes, All ages</t>
  </si>
  <si>
    <t>Former Occasional Smoker (never daily)Men, 12 to 19 years old</t>
  </si>
  <si>
    <t>Former Occasional Smoker (never daily)Men, 20 to 29 years old</t>
  </si>
  <si>
    <t>Former Occasional Smoker (never daily)Men, All ages</t>
  </si>
  <si>
    <t>Former Occasional Smoker (never daily)Women, 12 to 19 years old</t>
  </si>
  <si>
    <t>Former Occasional Smoker (never daily)Women, 20 to 29 years old</t>
  </si>
  <si>
    <t>Former Occasional Smoker (never daily)Women, All ages</t>
  </si>
  <si>
    <t>Occasional smoker (formerly a daily smoker)Both sexes, 12 to 19 years old</t>
  </si>
  <si>
    <t>Occasional smoker (formerly a daily smoker)Both sexes, 20 to 29 years old</t>
  </si>
  <si>
    <t>Occasional smoker (formerly a daily smoker)Both sexes, All ages</t>
  </si>
  <si>
    <t>Occasional smoker (formerly a daily smoker)Men, 12 to 19 years old</t>
  </si>
  <si>
    <t>Occasional smoker (formerly a daily smoker)Men, 20 to 29 years old</t>
  </si>
  <si>
    <t>Occasional smoker (formerly a daily smoker)Men, All ages</t>
  </si>
  <si>
    <t>Occasional smoker (formerly a daily smoker)Women, 12 to 19 years old</t>
  </si>
  <si>
    <t>Occasional smoker (formerly a daily smoker)Women, 20 to 29 years old</t>
  </si>
  <si>
    <t>Occasional smoker (formerly a daily smoker)Women, All ages</t>
  </si>
  <si>
    <t>Occasional smoker (always occasional)Both sexes, 12 to 19 years old</t>
  </si>
  <si>
    <t>Occasional smoker (always occasional)Both sexes, 20 to 29 years old</t>
  </si>
  <si>
    <t>Occasional smoker (always occasional)Both sexes, All ages</t>
  </si>
  <si>
    <t>Occasional smoker (always occasional)Men, 12 to 19 years old</t>
  </si>
  <si>
    <t>Occasional smoker (always occasional)Men, 20 to 29 years old</t>
  </si>
  <si>
    <t>Occasional smoker (always occasional)Men, All ages</t>
  </si>
  <si>
    <t>Occasional smoker (always occasional)Women, 12 to 19 years old</t>
  </si>
  <si>
    <t>Occasional smoker (always occasional)Women, 20 to 29 years old</t>
  </si>
  <si>
    <t>Occasional smoker (always occasional)Women, All ages</t>
  </si>
  <si>
    <t xml:space="preserve">Population, </t>
  </si>
  <si>
    <t xml:space="preserve">Population </t>
  </si>
  <si>
    <t>P</t>
  </si>
  <si>
    <t xml:space="preserve">Data </t>
  </si>
  <si>
    <t>Occasional</t>
  </si>
  <si>
    <t>Expected Count within cycle</t>
  </si>
  <si>
    <t>ChiSquare data to test between sexes within same cycle</t>
  </si>
  <si>
    <t>Gender Distribution</t>
  </si>
  <si>
    <t xml:space="preserve">Change </t>
  </si>
  <si>
    <t xml:space="preserve">Occasional smoker (all) </t>
  </si>
  <si>
    <t xml:space="preserve">Occastional (all), </t>
  </si>
  <si>
    <t>relationship to whole population, except for "former smokers" where set in relationship to ever smokers (i.e. whole population minus never smokers)</t>
  </si>
  <si>
    <t>Age</t>
  </si>
  <si>
    <t>Number of Men and Women</t>
  </si>
  <si>
    <t>Confidence interval</t>
  </si>
  <si>
    <t xml:space="preserve">Coefficient of variation </t>
  </si>
  <si>
    <t>Number of People</t>
  </si>
  <si>
    <t>Gender Balance</t>
  </si>
  <si>
    <t>Coefficient of variation</t>
  </si>
  <si>
    <t>Interpret with caution</t>
  </si>
  <si>
    <t>Unreliable</t>
  </si>
  <si>
    <t>Number of people</t>
  </si>
  <si>
    <t xml:space="preserve">Percentage of population </t>
  </si>
  <si>
    <t>error bars - Number of people</t>
  </si>
  <si>
    <t>error bars - percentage</t>
  </si>
  <si>
    <t>lower value</t>
  </si>
  <si>
    <t>upper value</t>
  </si>
  <si>
    <t>Select Smoking Behaviour and Age Group</t>
  </si>
  <si>
    <t xml:space="preserve">Percentage of overall population </t>
  </si>
  <si>
    <t>Coefficient of variation (for entire population only, not usable on "former smomekrs"</t>
  </si>
  <si>
    <t>Current Smoking: Both sexes, 45 to 64</t>
  </si>
  <si>
    <t>Current Smoking: Men, 45 to 64</t>
  </si>
  <si>
    <t>Current Smoking: Women, 45 to 64</t>
  </si>
  <si>
    <t>Former Smoking: Both sexes, 45 to 64</t>
  </si>
  <si>
    <t>Former Smoking: Men, 45 to 64</t>
  </si>
  <si>
    <t>Former Smoking: Women, 45 to 64</t>
  </si>
  <si>
    <t>Never Smoking: Both sexes, 45 to 64</t>
  </si>
  <si>
    <t>Never Smoking: Men, 45 to 64</t>
  </si>
  <si>
    <t>Never Smoking: Women, 45 to 64</t>
  </si>
  <si>
    <t>Daily Smoking: Both sexes, 45 to 64</t>
  </si>
  <si>
    <t>Daily Smoking: Men, 45 to 64</t>
  </si>
  <si>
    <t>Daily Smoking: Women, 45 to 64</t>
  </si>
  <si>
    <t>Former Daily Smoking: Both sexes, 45 to 64</t>
  </si>
  <si>
    <t>Former Daily Smoking: Men, 45 to 64</t>
  </si>
  <si>
    <t>Former Daily Smoking: Women, 45 to 64</t>
  </si>
  <si>
    <t>Former Occasional Smoker (never daily)Both sexes, 45 to 64</t>
  </si>
  <si>
    <t>Former Occasional Smoker (never daily)Men, 45 to 64</t>
  </si>
  <si>
    <t>Former Occasional Smoker (never daily)Women, 45 to 64</t>
  </si>
  <si>
    <t>Occasional smoker (formerly a daily smoker)Both sexes, 45 to 64</t>
  </si>
  <si>
    <t>Occasional smoker (formerly a daily smoker)Men, 45 to 64</t>
  </si>
  <si>
    <t>Occasional smoker (formerly a daily smoker)Women, 45 to 64</t>
  </si>
  <si>
    <t>Occasional smoker (always occasional)Both sexes, 45 to 64</t>
  </si>
  <si>
    <t>Occasional smoker (always occasional)Men, 45 to 64</t>
  </si>
  <si>
    <t>Occasional smoker (always occasional)Women, 45 to 64</t>
  </si>
  <si>
    <t>Current Smoking: Both sexes, 65 plus</t>
  </si>
  <si>
    <t>Current Smoking: Men, 65 plus</t>
  </si>
  <si>
    <t>Current Smoking: Women, 65 plus</t>
  </si>
  <si>
    <t>Former Smoking: Both sexes, 65 plus</t>
  </si>
  <si>
    <t>Former Smoking: Men, 65 plus</t>
  </si>
  <si>
    <t>Former Smoking: Women, 65 plus</t>
  </si>
  <si>
    <t>Never Smoking: Both sexes, 65 plus</t>
  </si>
  <si>
    <t>Never Smoking: Men, 65 plus</t>
  </si>
  <si>
    <t>Never Smoking: Women, 65 plus</t>
  </si>
  <si>
    <t>Daily Smoking: Both sexes, 65 plus</t>
  </si>
  <si>
    <t>Daily Smoking: Men, 65 plus</t>
  </si>
  <si>
    <t>Daily Smoking: Women, 65 plus</t>
  </si>
  <si>
    <t>Former Daily Smoking: Both sexes, 65 plus</t>
  </si>
  <si>
    <t>Former Daily Smoking: Men, 65 plus</t>
  </si>
  <si>
    <t>Former Daily Smoking: Women, 65 plus</t>
  </si>
  <si>
    <t>Former Occasional Smoker (never daily)Both sexes, 65 plus</t>
  </si>
  <si>
    <t>Former Occasional Smoker (never daily)Men, 65 plus</t>
  </si>
  <si>
    <t>Former Occasional Smoker (never daily)Women, 65 plus</t>
  </si>
  <si>
    <t>Occasional smoker (formerly a daily smoker)Both sexes, 65 plus</t>
  </si>
  <si>
    <t>Occasional smoker (formerly a daily smoker)Men, 65 plus</t>
  </si>
  <si>
    <t>Occasional smoker (formerly a daily smoker)Women, 65 plus</t>
  </si>
  <si>
    <t>Occasional smoker (always occasional)Both sexes, 65 plus</t>
  </si>
  <si>
    <t>Occasional smoker (always occasional)Men, 65 plus</t>
  </si>
  <si>
    <t>Occasional smoker (always occasional)Women, 65 plus</t>
  </si>
  <si>
    <t>CofV</t>
  </si>
  <si>
    <t>Occastional (all)</t>
  </si>
  <si>
    <t>Occasional smoker (all)Both sexes, 12 to 19 years old</t>
  </si>
  <si>
    <t>Occasional smoker (all)Both sexes, 20 to 29 years old</t>
  </si>
  <si>
    <t>Occasional smoker (all)Both sexes, 45 to 64</t>
  </si>
  <si>
    <t>Occasional smoker (all)Both sexes, 65 plus</t>
  </si>
  <si>
    <t>Occasional smoker (all)Both sexes, All ages</t>
  </si>
  <si>
    <t>Occasional smoker (all)Men, 12 to 19 years old</t>
  </si>
  <si>
    <t>Occasional smoker (all)Men, 20 to 29 years old</t>
  </si>
  <si>
    <t>Occasional smoker (all)Men, 45 to 64</t>
  </si>
  <si>
    <t>Occasional smoker (all)Men, 65 plus</t>
  </si>
  <si>
    <t>Occasional smoker (all)Men, All ages</t>
  </si>
  <si>
    <t>Occasional smoker (all)Women, 12 to 19 years old</t>
  </si>
  <si>
    <t>Occasional smoker (all)Women, 20 to 29 years old</t>
  </si>
  <si>
    <t>Occasional smoker (all)Women, 45 to 64</t>
  </si>
  <si>
    <t>Occasional smoker (all)Women, 65 plus</t>
  </si>
  <si>
    <t>Occasional smoker (all)Women, All ages</t>
  </si>
  <si>
    <t xml:space="preserve">, </t>
  </si>
  <si>
    <t>95% confidence interval</t>
  </si>
  <si>
    <t>Current Smoking: Both sexes, 30 to 44</t>
  </si>
  <si>
    <t>Current Smoking: Men, 30 to 44</t>
  </si>
  <si>
    <t>Current Smoking: Women, 30 to 44</t>
  </si>
  <si>
    <t>Former Smoking: Both sexes, 30 to 44</t>
  </si>
  <si>
    <t>Former Smoking: Men, 30 to 44</t>
  </si>
  <si>
    <t>Former Smoking: Women, 30 to 44</t>
  </si>
  <si>
    <t>Never Smoking: Both sexes, 30 to 44</t>
  </si>
  <si>
    <t>Never Smoking: Men, 30 to 44</t>
  </si>
  <si>
    <t>Never Smoking: Women, 30 to 44</t>
  </si>
  <si>
    <t>Daily Smoking: Both sexes, 30 to 44</t>
  </si>
  <si>
    <t>Daily Smoking: Men, 30 to 44</t>
  </si>
  <si>
    <t>Daily Smoking: Women, 30 to 44</t>
  </si>
  <si>
    <t>Former Daily Smoking: Both sexes, 30 to 44</t>
  </si>
  <si>
    <t>Former Daily Smoking: Men, 30 to 44</t>
  </si>
  <si>
    <t>Former Daily Smoking: Women, 30 to 44</t>
  </si>
  <si>
    <t>Former Occasional Smoker (never daily)Both sexes, 30 to 44</t>
  </si>
  <si>
    <t>Former Occasional Smoker (never daily)Men, 30 to 44</t>
  </si>
  <si>
    <t>Former Occasional Smoker (never daily)Women, 30 to 44</t>
  </si>
  <si>
    <t>Occasional smoker (formerly a daily smoker)Both sexes, 30 to 44</t>
  </si>
  <si>
    <t>Occasional smoker (formerly a daily smoker)Men, 30 to 44</t>
  </si>
  <si>
    <t>Occasional smoker (formerly a daily smoker)Women, 30 to 44</t>
  </si>
  <si>
    <t>Occasional smoker (always occasional)Both sexes, 30 to 44</t>
  </si>
  <si>
    <t>Occasional smoker (always occasional)Men, 30 to 44</t>
  </si>
  <si>
    <t>Occasional smoker (always occasional)Women, 30 to 44</t>
  </si>
  <si>
    <t>Occasional smoker (all)Both sexes, 30 to 44</t>
  </si>
  <si>
    <t>Occasional smoker (all)Men, 30 to 44</t>
  </si>
  <si>
    <t>Occasional smoker (all)Women, 30 to 44</t>
  </si>
  <si>
    <t>Men to women ratio</t>
  </si>
  <si>
    <t>Share</t>
  </si>
  <si>
    <t>(adjusted for former smokers)</t>
  </si>
  <si>
    <t>Coefficient of Variation of Distribution / ratio</t>
  </si>
  <si>
    <t>(Calculated using Rule#4 in HES201gid_v2)</t>
  </si>
  <si>
    <t>Ratio</t>
  </si>
  <si>
    <t>Men to Women</t>
  </si>
  <si>
    <t>Ratio: Men to women</t>
  </si>
  <si>
    <t>95% CI Ratio</t>
  </si>
  <si>
    <t>CoV (ratio): Men to women*</t>
  </si>
  <si>
    <t>*Quality Flag:</t>
  </si>
  <si>
    <t>Calculations - press "unhide" to view</t>
  </si>
  <si>
    <t>Occasional Smoker (Former daily)</t>
  </si>
  <si>
    <t>Occasional Smoker (always occasional)</t>
  </si>
  <si>
    <t>Occasional Smoker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</si>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</sst>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_(* #,##0_);_(* \(#,##0\);_(* &quot;-&quot;??_);_(@_)"/>
    <numFmt numFmtId="168" formatCode="#,##0_ ;\-#,##0\ "/>
    <numFmt numFmtId="169" formatCode="0.0%"/>
  </numFmts>
  <fonts count="41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28"/>
      <color theme="1"/>
      <name val="Calibri"/>
      <family val="2"/>
    </font>
    <font>
      <sz val="8"/>
      <color theme="1"/>
      <name val="Calibri"/>
      <family val="2"/>
    </font>
    <font>
      <b/>
      <sz val="11"/>
      <color theme="9" tint="0.59999389629810485"/>
      <name val="Calibri"/>
      <family val="2"/>
    </font>
    <font>
      <sz val="11"/>
      <color theme="9" tint="0.59999389629810485"/>
      <name val="Calibri"/>
      <family val="2"/>
    </font>
    <font>
      <b/>
      <sz val="12"/>
      <color theme="9" tint="0.59999389629810485"/>
      <name val="Calibri"/>
      <family val="2"/>
    </font>
    <font>
      <b/>
      <sz val="14"/>
      <color theme="9" tint="0.3999755851924192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rgb="FF305496"/>
      <name val="Calibri"/>
      <family val="2"/>
    </font>
    <font>
      <b/>
      <sz val="8"/>
      <color theme="1"/>
      <name val="Calibri"/>
      <family val="2"/>
    </font>
    <font>
      <i/>
      <sz val="8"/>
      <color theme="0" tint="-4.9989318521683403E-2"/>
      <name val="Calibri"/>
      <family val="2"/>
    </font>
    <font>
      <i/>
      <sz val="9"/>
      <color theme="0" tint="-0.1499984740745262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1F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rgb="FFA8CDD7"/>
      </bottom>
      <diagonal/>
    </border>
    <border>
      <left/>
      <right/>
      <top/>
      <bottom style="medium">
        <color rgb="FFA8CDD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/>
      <top style="medium">
        <color rgb="FFA8CDD7"/>
      </top>
      <bottom style="medium">
        <color rgb="FFA8CDD7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6" tint="-0.499984740745262"/>
      </bottom>
      <diagonal/>
    </border>
    <border>
      <left/>
      <right/>
      <top/>
      <bottom style="mediumDashDotDot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9">
    <xf numFmtId="0" fontId="0" fillId="0" borderId="0" xfId="0"/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 wrapText="1"/>
    </xf>
    <xf numFmtId="3" fontId="5" fillId="6" borderId="0" xfId="0" applyNumberFormat="1" applyFont="1" applyFill="1"/>
    <xf numFmtId="0" fontId="1" fillId="0" borderId="0" xfId="0" applyFont="1"/>
    <xf numFmtId="0" fontId="0" fillId="0" borderId="0" xfId="0" applyAlignment="1">
      <alignment horizontal="left"/>
    </xf>
    <xf numFmtId="0" fontId="10" fillId="7" borderId="0" xfId="3" applyFont="1" applyFill="1" applyBorder="1" applyAlignment="1">
      <alignment horizontal="center" wrapText="1"/>
    </xf>
    <xf numFmtId="0" fontId="11" fillId="0" borderId="0" xfId="3" applyFont="1" applyBorder="1" applyAlignment="1">
      <alignment horizontal="left" vertical="top" wrapText="1"/>
    </xf>
    <xf numFmtId="166" fontId="11" fillId="0" borderId="0" xfId="1" applyNumberFormat="1" applyFont="1" applyBorder="1" applyAlignment="1">
      <alignment horizontal="right" vertical="top"/>
    </xf>
    <xf numFmtId="0" fontId="12" fillId="0" borderId="0" xfId="0" applyFont="1" applyBorder="1"/>
    <xf numFmtId="0" fontId="8" fillId="3" borderId="0" xfId="0" applyFont="1" applyFill="1" applyAlignment="1">
      <alignment vertical="center"/>
    </xf>
    <xf numFmtId="0" fontId="14" fillId="0" borderId="0" xfId="0" applyFont="1"/>
    <xf numFmtId="167" fontId="15" fillId="0" borderId="0" xfId="1" applyNumberFormat="1" applyFont="1" applyBorder="1" applyAlignment="1">
      <alignment horizontal="right" vertical="top"/>
    </xf>
    <xf numFmtId="0" fontId="13" fillId="7" borderId="0" xfId="0" applyFont="1" applyFill="1" applyAlignment="1">
      <alignment horizontal="center" wrapText="1"/>
    </xf>
    <xf numFmtId="9" fontId="12" fillId="0" borderId="0" xfId="2" applyFont="1" applyBorder="1"/>
    <xf numFmtId="0" fontId="16" fillId="2" borderId="0" xfId="1" applyNumberFormat="1" applyFont="1" applyFill="1" applyBorder="1" applyAlignment="1">
      <alignment horizontal="center" vertical="top"/>
    </xf>
    <xf numFmtId="168" fontId="15" fillId="0" borderId="0" xfId="1" applyNumberFormat="1" applyFont="1" applyBorder="1" applyAlignment="1">
      <alignment horizontal="center" vertical="top"/>
    </xf>
    <xf numFmtId="9" fontId="12" fillId="0" borderId="0" xfId="0" applyNumberFormat="1" applyFont="1" applyBorder="1"/>
    <xf numFmtId="0" fontId="17" fillId="0" borderId="0" xfId="3" applyFont="1" applyBorder="1" applyAlignment="1">
      <alignment horizontal="left" vertical="top" wrapText="1"/>
    </xf>
    <xf numFmtId="0" fontId="18" fillId="0" borderId="0" xfId="0" applyFont="1" applyBorder="1"/>
    <xf numFmtId="166" fontId="17" fillId="0" borderId="0" xfId="1" applyNumberFormat="1" applyFont="1" applyBorder="1" applyAlignment="1">
      <alignment horizontal="right" vertical="top"/>
    </xf>
    <xf numFmtId="9" fontId="18" fillId="0" borderId="0" xfId="2" applyFont="1" applyBorder="1"/>
    <xf numFmtId="9" fontId="18" fillId="0" borderId="0" xfId="0" applyNumberFormat="1" applyFont="1" applyBorder="1"/>
    <xf numFmtId="0" fontId="4" fillId="5" borderId="0" xfId="0" applyFont="1" applyFill="1" applyBorder="1" applyAlignment="1">
      <alignment vertical="center"/>
    </xf>
    <xf numFmtId="0" fontId="0" fillId="0" borderId="11" xfId="0" applyBorder="1"/>
    <xf numFmtId="3" fontId="5" fillId="6" borderId="11" xfId="0" applyNumberFormat="1" applyFont="1" applyFill="1" applyBorder="1"/>
    <xf numFmtId="3" fontId="2" fillId="3" borderId="0" xfId="0" applyNumberFormat="1" applyFont="1" applyFill="1" applyAlignment="1">
      <alignment horizontal="right" vertical="center" wrapText="1"/>
    </xf>
    <xf numFmtId="3" fontId="4" fillId="5" borderId="2" xfId="0" applyNumberFormat="1" applyFont="1" applyFill="1" applyBorder="1" applyAlignment="1">
      <alignment vertical="center"/>
    </xf>
    <xf numFmtId="169" fontId="19" fillId="6" borderId="0" xfId="0" applyNumberFormat="1" applyFont="1" applyFill="1"/>
    <xf numFmtId="169" fontId="20" fillId="6" borderId="11" xfId="2" applyNumberFormat="1" applyFont="1" applyFill="1" applyBorder="1"/>
    <xf numFmtId="169" fontId="4" fillId="5" borderId="2" xfId="2" applyNumberFormat="1" applyFont="1" applyFill="1" applyBorder="1" applyAlignment="1">
      <alignment vertical="center"/>
    </xf>
    <xf numFmtId="169" fontId="3" fillId="4" borderId="1" xfId="2" applyNumberFormat="1" applyFont="1" applyFill="1" applyBorder="1" applyAlignment="1">
      <alignment vertical="center"/>
    </xf>
    <xf numFmtId="169" fontId="4" fillId="5" borderId="13" xfId="2" applyNumberFormat="1" applyFont="1" applyFill="1" applyBorder="1" applyAlignment="1">
      <alignment vertical="center"/>
    </xf>
    <xf numFmtId="169" fontId="3" fillId="4" borderId="12" xfId="2" applyNumberFormat="1" applyFont="1" applyFill="1" applyBorder="1" applyAlignment="1">
      <alignment vertical="center"/>
    </xf>
    <xf numFmtId="0" fontId="21" fillId="5" borderId="2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3" fontId="5" fillId="6" borderId="14" xfId="0" applyNumberFormat="1" applyFont="1" applyFill="1" applyBorder="1"/>
    <xf numFmtId="3" fontId="5" fillId="6" borderId="15" xfId="0" applyNumberFormat="1" applyFont="1" applyFill="1" applyBorder="1"/>
    <xf numFmtId="3" fontId="5" fillId="6" borderId="16" xfId="0" applyNumberFormat="1" applyFont="1" applyFill="1" applyBorder="1"/>
    <xf numFmtId="3" fontId="5" fillId="6" borderId="17" xfId="0" applyNumberFormat="1" applyFont="1" applyFill="1" applyBorder="1"/>
    <xf numFmtId="0" fontId="0" fillId="0" borderId="17" xfId="0" applyBorder="1"/>
    <xf numFmtId="165" fontId="5" fillId="8" borderId="17" xfId="0" applyNumberFormat="1" applyFont="1" applyFill="1" applyBorder="1"/>
    <xf numFmtId="169" fontId="12" fillId="0" borderId="0" xfId="2" applyNumberFormat="1" applyFont="1" applyBorder="1" applyAlignment="1">
      <alignment horizontal="center"/>
    </xf>
    <xf numFmtId="0" fontId="23" fillId="2" borderId="0" xfId="1" applyNumberFormat="1" applyFont="1" applyFill="1" applyBorder="1" applyAlignment="1">
      <alignment horizontal="center" vertical="top"/>
    </xf>
    <xf numFmtId="165" fontId="5" fillId="8" borderId="0" xfId="0" applyNumberFormat="1" applyFont="1" applyFill="1" applyBorder="1"/>
    <xf numFmtId="3" fontId="12" fillId="5" borderId="2" xfId="0" applyNumberFormat="1" applyFont="1" applyFill="1" applyBorder="1" applyAlignment="1">
      <alignment vertical="center"/>
    </xf>
    <xf numFmtId="3" fontId="18" fillId="4" borderId="1" xfId="0" applyNumberFormat="1" applyFont="1" applyFill="1" applyBorder="1" applyAlignment="1">
      <alignment vertical="center"/>
    </xf>
    <xf numFmtId="3" fontId="18" fillId="4" borderId="12" xfId="0" applyNumberFormat="1" applyFont="1" applyFill="1" applyBorder="1" applyAlignment="1">
      <alignment vertical="center"/>
    </xf>
    <xf numFmtId="166" fontId="15" fillId="0" borderId="0" xfId="1" applyNumberFormat="1" applyFont="1" applyBorder="1" applyAlignment="1">
      <alignment horizontal="right" vertical="top"/>
    </xf>
    <xf numFmtId="3" fontId="5" fillId="6" borderId="18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right"/>
    </xf>
    <xf numFmtId="0" fontId="26" fillId="11" borderId="0" xfId="0" applyFont="1" applyFill="1"/>
    <xf numFmtId="0" fontId="4" fillId="5" borderId="2" xfId="0" applyFont="1" applyFill="1" applyBorder="1" applyAlignment="1">
      <alignment horizontal="right" vertical="center"/>
    </xf>
    <xf numFmtId="0" fontId="0" fillId="11" borderId="0" xfId="0" applyFill="1"/>
    <xf numFmtId="3" fontId="12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vertical="center"/>
    </xf>
    <xf numFmtId="4" fontId="12" fillId="10" borderId="0" xfId="0" applyNumberFormat="1" applyFont="1" applyFill="1" applyBorder="1" applyAlignment="1">
      <alignment vertical="center"/>
    </xf>
    <xf numFmtId="3" fontId="18" fillId="10" borderId="0" xfId="0" applyNumberFormat="1" applyFont="1" applyFill="1" applyBorder="1" applyAlignment="1">
      <alignment vertical="center"/>
    </xf>
    <xf numFmtId="0" fontId="0" fillId="12" borderId="0" xfId="0" applyFill="1"/>
    <xf numFmtId="0" fontId="0" fillId="12" borderId="17" xfId="0" applyFill="1" applyBorder="1"/>
    <xf numFmtId="0" fontId="4" fillId="12" borderId="0" xfId="0" applyFont="1" applyFill="1" applyBorder="1" applyAlignment="1">
      <alignment vertical="center"/>
    </xf>
    <xf numFmtId="0" fontId="0" fillId="12" borderId="11" xfId="0" applyFill="1" applyBorder="1"/>
    <xf numFmtId="9" fontId="12" fillId="0" borderId="0" xfId="2" applyFont="1" applyFill="1" applyBorder="1" applyAlignment="1">
      <alignment vertical="center"/>
    </xf>
    <xf numFmtId="0" fontId="0" fillId="0" borderId="0" xfId="0" applyBorder="1"/>
    <xf numFmtId="0" fontId="22" fillId="4" borderId="0" xfId="0" applyFont="1" applyFill="1" applyBorder="1" applyAlignment="1">
      <alignment vertical="center"/>
    </xf>
    <xf numFmtId="3" fontId="5" fillId="6" borderId="0" xfId="0" applyNumberFormat="1" applyFont="1" applyFill="1" applyBorder="1"/>
    <xf numFmtId="3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ill="1"/>
    <xf numFmtId="0" fontId="26" fillId="0" borderId="0" xfId="0" applyFont="1" applyFill="1"/>
    <xf numFmtId="169" fontId="12" fillId="0" borderId="0" xfId="2" applyNumberFormat="1" applyFont="1" applyFill="1" applyBorder="1" applyAlignment="1">
      <alignment vertical="center"/>
    </xf>
    <xf numFmtId="0" fontId="1" fillId="0" borderId="0" xfId="0" applyFont="1" applyFill="1"/>
    <xf numFmtId="169" fontId="12" fillId="10" borderId="0" xfId="2" applyNumberFormat="1" applyFont="1" applyFill="1" applyBorder="1" applyAlignment="1">
      <alignment vertical="center"/>
    </xf>
    <xf numFmtId="3" fontId="18" fillId="10" borderId="0" xfId="0" applyNumberFormat="1" applyFont="1" applyFill="1" applyBorder="1" applyAlignment="1">
      <alignment horizontal="right" vertical="center"/>
    </xf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0" xfId="0" applyFill="1" applyBorder="1"/>
    <xf numFmtId="0" fontId="6" fillId="13" borderId="0" xfId="0" applyFont="1" applyFill="1" applyBorder="1"/>
    <xf numFmtId="0" fontId="0" fillId="13" borderId="7" xfId="0" applyFill="1" applyBorder="1"/>
    <xf numFmtId="4" fontId="12" fillId="13" borderId="0" xfId="0" applyNumberFormat="1" applyFont="1" applyFill="1" applyBorder="1" applyAlignment="1">
      <alignment vertical="center"/>
    </xf>
    <xf numFmtId="4" fontId="12" fillId="13" borderId="0" xfId="0" applyNumberFormat="1" applyFont="1" applyFill="1" applyBorder="1" applyAlignment="1">
      <alignment horizontal="center" vertical="center"/>
    </xf>
    <xf numFmtId="10" fontId="5" fillId="13" borderId="0" xfId="2" applyNumberFormat="1" applyFont="1" applyFill="1" applyBorder="1" applyAlignment="1">
      <alignment horizontal="center" vertical="center"/>
    </xf>
    <xf numFmtId="3" fontId="5" fillId="13" borderId="0" xfId="0" applyNumberFormat="1" applyFont="1" applyFill="1" applyBorder="1" applyAlignment="1">
      <alignment horizontal="center" vertical="center"/>
    </xf>
    <xf numFmtId="9" fontId="5" fillId="13" borderId="0" xfId="2" applyFont="1" applyFill="1" applyBorder="1" applyAlignment="1">
      <alignment vertical="center"/>
    </xf>
    <xf numFmtId="4" fontId="5" fillId="13" borderId="0" xfId="0" applyNumberFormat="1" applyFont="1" applyFill="1" applyBorder="1" applyAlignment="1">
      <alignment vertical="center"/>
    </xf>
    <xf numFmtId="3" fontId="18" fillId="13" borderId="0" xfId="0" applyNumberFormat="1" applyFont="1" applyFill="1" applyBorder="1" applyAlignment="1">
      <alignment horizontal="right" vertical="center"/>
    </xf>
    <xf numFmtId="4" fontId="5" fillId="13" borderId="0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right"/>
    </xf>
    <xf numFmtId="169" fontId="5" fillId="13" borderId="0" xfId="2" applyNumberFormat="1" applyFont="1" applyFill="1" applyBorder="1" applyAlignment="1">
      <alignment horizontal="center" vertical="center"/>
    </xf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3" fontId="2" fillId="14" borderId="0" xfId="0" applyNumberFormat="1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13" borderId="4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3" fontId="2" fillId="14" borderId="0" xfId="0" applyNumberFormat="1" applyFont="1" applyFill="1" applyBorder="1" applyAlignment="1">
      <alignment horizontal="right" vertical="center" wrapText="1"/>
    </xf>
    <xf numFmtId="0" fontId="0" fillId="13" borderId="9" xfId="0" applyFill="1" applyBorder="1" applyAlignment="1">
      <alignment horizontal="right"/>
    </xf>
    <xf numFmtId="0" fontId="0" fillId="11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4" fillId="0" borderId="0" xfId="0" applyFont="1" applyAlignment="1">
      <alignment horizontal="right"/>
    </xf>
    <xf numFmtId="3" fontId="18" fillId="0" borderId="0" xfId="0" applyNumberFormat="1" applyFont="1" applyFill="1" applyBorder="1" applyAlignment="1">
      <alignment horizontal="right" vertical="center"/>
    </xf>
    <xf numFmtId="0" fontId="0" fillId="10" borderId="0" xfId="0" applyFill="1" applyBorder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21" fillId="5" borderId="2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0" fontId="22" fillId="4" borderId="12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3" fontId="5" fillId="6" borderId="14" xfId="0" applyNumberFormat="1" applyFont="1" applyFill="1" applyBorder="1" applyAlignment="1">
      <alignment horizontal="right"/>
    </xf>
    <xf numFmtId="3" fontId="5" fillId="6" borderId="15" xfId="0" applyNumberFormat="1" applyFont="1" applyFill="1" applyBorder="1" applyAlignment="1">
      <alignment horizontal="right"/>
    </xf>
    <xf numFmtId="3" fontId="5" fillId="6" borderId="16" xfId="0" applyNumberFormat="1" applyFont="1" applyFill="1" applyBorder="1" applyAlignment="1">
      <alignment horizontal="right"/>
    </xf>
    <xf numFmtId="3" fontId="5" fillId="6" borderId="18" xfId="0" applyNumberFormat="1" applyFont="1" applyFill="1" applyBorder="1" applyAlignment="1">
      <alignment horizontal="right"/>
    </xf>
    <xf numFmtId="3" fontId="5" fillId="6" borderId="17" xfId="0" applyNumberFormat="1" applyFont="1" applyFill="1" applyBorder="1" applyAlignment="1">
      <alignment horizontal="right"/>
    </xf>
    <xf numFmtId="169" fontId="19" fillId="6" borderId="0" xfId="0" applyNumberFormat="1" applyFont="1" applyFill="1" applyAlignment="1">
      <alignment horizontal="right"/>
    </xf>
    <xf numFmtId="169" fontId="20" fillId="6" borderId="11" xfId="2" applyNumberFormat="1" applyFont="1" applyFill="1" applyBorder="1" applyAlignment="1">
      <alignment horizontal="right"/>
    </xf>
    <xf numFmtId="0" fontId="0" fillId="12" borderId="0" xfId="0" applyFill="1" applyAlignment="1">
      <alignment horizontal="left"/>
    </xf>
    <xf numFmtId="0" fontId="0" fillId="13" borderId="6" xfId="0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3" borderId="7" xfId="0" applyFill="1" applyBorder="1" applyAlignment="1">
      <alignment horizontal="left"/>
    </xf>
    <xf numFmtId="3" fontId="12" fillId="13" borderId="0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27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 horizontal="left"/>
    </xf>
    <xf numFmtId="0" fontId="24" fillId="13" borderId="0" xfId="0" applyFont="1" applyFill="1" applyBorder="1" applyAlignment="1">
      <alignment horizontal="left"/>
    </xf>
    <xf numFmtId="0" fontId="28" fillId="13" borderId="0" xfId="0" applyFont="1" applyFill="1" applyBorder="1"/>
    <xf numFmtId="166" fontId="5" fillId="13" borderId="0" xfId="1" applyNumberFormat="1" applyFont="1" applyFill="1" applyBorder="1" applyAlignment="1">
      <alignment horizontal="center" vertical="center"/>
    </xf>
    <xf numFmtId="9" fontId="5" fillId="13" borderId="0" xfId="2" applyNumberFormat="1" applyFont="1" applyFill="1" applyBorder="1" applyAlignment="1">
      <alignment horizontal="center" vertical="center"/>
    </xf>
    <xf numFmtId="0" fontId="29" fillId="13" borderId="0" xfId="0" applyFont="1" applyFill="1" applyBorder="1" applyAlignment="1">
      <alignment horizontal="right"/>
    </xf>
    <xf numFmtId="0" fontId="30" fillId="13" borderId="0" xfId="0" applyFont="1" applyFill="1" applyBorder="1" applyAlignment="1">
      <alignment horizontal="left"/>
    </xf>
    <xf numFmtId="0" fontId="31" fillId="13" borderId="0" xfId="0" applyFont="1" applyFill="1" applyBorder="1" applyAlignment="1">
      <alignment horizontal="right"/>
    </xf>
    <xf numFmtId="166" fontId="0" fillId="0" borderId="0" xfId="0" applyNumberFormat="1"/>
    <xf numFmtId="9" fontId="0" fillId="0" borderId="0" xfId="2" applyFont="1"/>
    <xf numFmtId="0" fontId="32" fillId="13" borderId="0" xfId="0" applyFont="1" applyFill="1" applyBorder="1" applyAlignment="1">
      <alignment horizontal="right"/>
    </xf>
    <xf numFmtId="0" fontId="33" fillId="9" borderId="0" xfId="0" applyFont="1" applyFill="1" applyBorder="1" applyAlignment="1">
      <alignment vertical="center"/>
    </xf>
    <xf numFmtId="0" fontId="28" fillId="12" borderId="0" xfId="0" applyFont="1" applyFill="1"/>
    <xf numFmtId="0" fontId="28" fillId="0" borderId="0" xfId="0" applyFont="1"/>
    <xf numFmtId="3" fontId="3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165" fontId="5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right"/>
    </xf>
    <xf numFmtId="3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/>
    <xf numFmtId="0" fontId="35" fillId="15" borderId="0" xfId="1" applyNumberFormat="1" applyFont="1" applyFill="1" applyBorder="1" applyAlignment="1">
      <alignment horizontal="center" vertical="top"/>
    </xf>
    <xf numFmtId="0" fontId="36" fillId="0" borderId="0" xfId="0" applyFont="1"/>
    <xf numFmtId="9" fontId="5" fillId="0" borderId="0" xfId="2" applyFont="1" applyFill="1" applyBorder="1" applyAlignment="1">
      <alignment vertical="center"/>
    </xf>
    <xf numFmtId="169" fontId="5" fillId="0" borderId="0" xfId="2" applyNumberFormat="1" applyFont="1" applyFill="1" applyBorder="1" applyAlignment="1">
      <alignment vertical="center"/>
    </xf>
    <xf numFmtId="2" fontId="28" fillId="0" borderId="0" xfId="0" applyNumberFormat="1" applyFont="1"/>
    <xf numFmtId="4" fontId="5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horizontal="left"/>
    </xf>
    <xf numFmtId="0" fontId="36" fillId="13" borderId="0" xfId="0" applyFont="1" applyFill="1" applyBorder="1" applyAlignment="1">
      <alignment horizontal="left"/>
    </xf>
    <xf numFmtId="2" fontId="5" fillId="13" borderId="0" xfId="2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9" fontId="5" fillId="13" borderId="0" xfId="2" applyFont="1" applyFill="1" applyBorder="1" applyAlignment="1">
      <alignment horizontal="center" vertical="center"/>
    </xf>
    <xf numFmtId="0" fontId="37" fillId="16" borderId="0" xfId="0" applyFont="1" applyFill="1"/>
    <xf numFmtId="0" fontId="37" fillId="16" borderId="0" xfId="0" applyFont="1" applyFill="1" applyAlignment="1">
      <alignment horizontal="right"/>
    </xf>
    <xf numFmtId="0" fontId="38" fillId="12" borderId="0" xfId="0" applyFont="1" applyFill="1"/>
    <xf numFmtId="0" fontId="38" fillId="0" borderId="0" xfId="0" applyFont="1"/>
    <xf numFmtId="0" fontId="38" fillId="0" borderId="0" xfId="0" applyFont="1" applyAlignment="1">
      <alignment horizontal="right"/>
    </xf>
    <xf numFmtId="0" fontId="0" fillId="17" borderId="0" xfId="0" applyFont="1" applyFill="1" applyBorder="1"/>
    <xf numFmtId="0" fontId="0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5" fontId="0" fillId="0" borderId="0" xfId="0" applyNumberFormat="1" applyFont="1" applyFill="1" applyBorder="1"/>
  </cellXfs>
  <cellStyles count="7">
    <cellStyle name="Comma" xfId="1" builtinId="3"/>
    <cellStyle name="Comma 2" xfId="5"/>
    <cellStyle name="Normal" xfId="0" builtinId="0"/>
    <cellStyle name="Normal 2" xfId="4"/>
    <cellStyle name="Normal_spssoutput" xfId="3"/>
    <cellStyle name="Percent" xfId="2" builtinId="5"/>
    <cellStyle name="Percent 2" xfId="6"/>
  </cellStyles>
  <dxfs count="10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'Gender Balance'!$AI$11</c:f>
          <c:strCache>
            <c:ptCount val="1"/>
            <c:pt idx="0">
              <c:v>Never Smoker, 20 to 29, Number of Men and Women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'Gender Balance'!$AA$29:$AB$29</c:f>
              <c:strCache>
                <c:ptCount val="2"/>
                <c:pt idx="0">
                  <c:v>Men</c:v>
                </c:pt>
                <c:pt idx="1">
                  <c:v>20 to 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'Gender Balance'!$AC$38:$AI$38</c:f>
                <c:numCache>
                  <c:formatCode>General</c:formatCode>
                  <c:ptCount val="7"/>
                  <c:pt idx="0">
                    <c:v>46340.846000000005</c:v>
                  </c:pt>
                  <c:pt idx="1">
                    <c:v>42742.671999999999</c:v>
                  </c:pt>
                  <c:pt idx="2">
                    <c:v>40489.151999999995</c:v>
                  </c:pt>
                  <c:pt idx="3">
                    <c:v>45562.986000000004</c:v>
                  </c:pt>
                  <c:pt idx="4">
                    <c:v>56898.115999999995</c:v>
                  </c:pt>
                  <c:pt idx="5">
                    <c:v>41014.76</c:v>
                  </c:pt>
                  <c:pt idx="6">
                    <c:v>52699.24</c:v>
                  </c:pt>
                </c:numCache>
              </c:numRef>
            </c:plus>
            <c:minus>
              <c:numRef>
                <c:f>'Gender Balance'!$AC$39:$AI$39</c:f>
                <c:numCache>
                  <c:formatCode>General</c:formatCode>
                  <c:ptCount val="7"/>
                  <c:pt idx="0">
                    <c:v>41071.103999999999</c:v>
                  </c:pt>
                  <c:pt idx="1">
                    <c:v>48749.288</c:v>
                  </c:pt>
                  <c:pt idx="2">
                    <c:v>45156.143999999993</c:v>
                  </c:pt>
                  <c:pt idx="3">
                    <c:v>34224.943999999996</c:v>
                  </c:pt>
                  <c:pt idx="4">
                    <c:v>55112.207999999999</c:v>
                  </c:pt>
                  <c:pt idx="5">
                    <c:v>48618.080000000002</c:v>
                  </c:pt>
                  <c:pt idx="6">
                    <c:v>72498.240000000005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'Gender Balance'!$AC$27:$AI$27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Balance'!$AC$29:$AI$29</c:f>
              <c:numCache>
                <c:formatCode>_-* #,##0_-;\-* #,##0_-;_-* "-"??_-;_-@_-</c:formatCode>
                <c:ptCount val="7"/>
                <c:pt idx="0">
                  <c:v>747433</c:v>
                </c:pt>
                <c:pt idx="1">
                  <c:v>763262</c:v>
                </c:pt>
                <c:pt idx="2">
                  <c:v>843524</c:v>
                </c:pt>
                <c:pt idx="3">
                  <c:v>843759</c:v>
                </c:pt>
                <c:pt idx="4">
                  <c:v>981002</c:v>
                </c:pt>
                <c:pt idx="5">
                  <c:v>1025369</c:v>
                </c:pt>
                <c:pt idx="6">
                  <c:v>1039232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5-4B41-A12D-A5AF5E6B4218}"/>
            </c:ext>
          </c:extLst>
        </c:ser>
        <c:ser>
          <c:idx val="2"/>
          <c:order val="2"/>
          <c:tx>
            <c:strRef>
              <c:f>'Gender Balance'!$AA$30:$AB$30</c:f>
              <c:strCache>
                <c:ptCount val="2"/>
                <c:pt idx="0">
                  <c:v>Women</c:v>
                </c:pt>
                <c:pt idx="1">
                  <c:v>20 to 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'Gender Balance'!$AC$38:$AI$38</c:f>
                <c:numCache>
                  <c:formatCode>General</c:formatCode>
                  <c:ptCount val="7"/>
                  <c:pt idx="0">
                    <c:v>46340.846000000005</c:v>
                  </c:pt>
                  <c:pt idx="1">
                    <c:v>42742.671999999999</c:v>
                  </c:pt>
                  <c:pt idx="2">
                    <c:v>40489.151999999995</c:v>
                  </c:pt>
                  <c:pt idx="3">
                    <c:v>45562.986000000004</c:v>
                  </c:pt>
                  <c:pt idx="4">
                    <c:v>56898.115999999995</c:v>
                  </c:pt>
                  <c:pt idx="5">
                    <c:v>41014.76</c:v>
                  </c:pt>
                  <c:pt idx="6">
                    <c:v>52699.24</c:v>
                  </c:pt>
                </c:numCache>
              </c:numRef>
            </c:plus>
            <c:minus>
              <c:numRef>
                <c:f>'Gender Balance'!$AC$39:$AI$39</c:f>
                <c:numCache>
                  <c:formatCode>General</c:formatCode>
                  <c:ptCount val="7"/>
                  <c:pt idx="0">
                    <c:v>41071.103999999999</c:v>
                  </c:pt>
                  <c:pt idx="1">
                    <c:v>48749.288</c:v>
                  </c:pt>
                  <c:pt idx="2">
                    <c:v>45156.143999999993</c:v>
                  </c:pt>
                  <c:pt idx="3">
                    <c:v>34224.943999999996</c:v>
                  </c:pt>
                  <c:pt idx="4">
                    <c:v>55112.207999999999</c:v>
                  </c:pt>
                  <c:pt idx="5">
                    <c:v>48618.080000000002</c:v>
                  </c:pt>
                  <c:pt idx="6">
                    <c:v>72498.240000000005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'Gender Balance'!$AC$27:$AI$27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Balance'!$AC$30:$AI$30</c:f>
              <c:numCache>
                <c:formatCode>_-* #,##0_-;\-* #,##0_-;_-* "-"??_-;_-@_-</c:formatCode>
                <c:ptCount val="7"/>
                <c:pt idx="0">
                  <c:v>855648</c:v>
                </c:pt>
                <c:pt idx="1">
                  <c:v>870523</c:v>
                </c:pt>
                <c:pt idx="2">
                  <c:v>940753</c:v>
                </c:pt>
                <c:pt idx="3">
                  <c:v>1006616</c:v>
                </c:pt>
                <c:pt idx="4">
                  <c:v>1148171</c:v>
                </c:pt>
                <c:pt idx="5">
                  <c:v>1215452</c:v>
                </c:pt>
                <c:pt idx="6">
                  <c:v>1342560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5-4B41-A12D-A5AF5E6B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30"/>
        <c:axId val="113363584"/>
        <c:axId val="44843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'Gender Balance'!$AA$28:$AB$28</c15:sqref>
                        </c15:formulaRef>
                      </c:ext>
                    </c:extLst>
                    <c:strCache>
                      <c:ptCount val="2"/>
                      <c:pt idx="0">
                        <c:v>Sex</c:v>
                      </c:pt>
                      <c:pt idx="1">
                        <c:v>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'Gender Balance'!$AC$27:$AI$27</c15:sqref>
                        </c15:formulaRef>
                      </c:ext>
                    </c:extLst>
                    <c:strCache>
                      <c:ptCount val="7"/>
                      <c:pt idx="0">
                        <c:v>Cycle 1</c:v>
                      </c:pt>
                      <c:pt idx="1">
                        <c:v>Cycle 2</c:v>
                      </c:pt>
                      <c:pt idx="2">
                        <c:v>Cycle 3</c:v>
                      </c:pt>
                      <c:pt idx="3">
                        <c:v>Cycle 4</c:v>
                      </c:pt>
                      <c:pt idx="4">
                        <c:v>Cycle 5</c:v>
                      </c:pt>
                      <c:pt idx="5">
                        <c:v>Cycle 6</c:v>
                      </c:pt>
                      <c:pt idx="6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'Gender Balance'!$AC$28:$AI$28</c15:sqref>
                        </c15:formulaRef>
                      </c:ext>
                    </c:extLst>
                    <c:numCache>
                      <c:formatCode>#,##0.00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C15-4B41-A12D-A5AF5E6B4218}"/>
                  </c:ext>
                </c:extLst>
              </c15:ser>
            </c15:filteredBarSeries>
          </c:ext>
        </c:extLst>
      </c:barChart>
      <c:catAx>
        <c:axId val="113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3392"/>
        <c:crosses val="autoZero"/>
        <c:auto val="1"/>
        <c:lblAlgn val="ctr"/>
        <c:lblOffset val="100"/>
        <c:noMultiLvlLbl val="0"/>
      </c:catAx>
      <c:valAx>
        <c:axId val="448433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one"/>
        <c:crossAx val="11336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'Gender Balance'!$J$11</c:f>
          <c:strCache>
            <c:ptCount val="1"/>
            <c:pt idx="0">
              <c:v>Never Smoker, 20 to 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01121719602245E-2"/>
          <c:y val="0.17286326907741142"/>
          <c:w val="0.90664810327310963"/>
          <c:h val="0.63864771122306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'Gender Balance'!$F$29:$G$29</c:f>
              <c:strCache>
                <c:ptCount val="2"/>
                <c:pt idx="0">
                  <c:v>Men</c:v>
                </c:pt>
                <c:pt idx="1">
                  <c:v>20 to 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'Gender Balance'!$H$27:$N$27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Balance'!$H$29:$N$29</c:f>
              <c:numCache>
                <c:formatCode>0%</c:formatCode>
                <c:ptCount val="7"/>
                <c:pt idx="0">
                  <c:v>0.4662478065674785</c:v>
                </c:pt>
                <c:pt idx="1">
                  <c:v>0.46717407737248168</c:v>
                </c:pt>
                <c:pt idx="2">
                  <c:v>0.4727539501994365</c:v>
                </c:pt>
                <c:pt idx="3">
                  <c:v>0.45599351482807537</c:v>
                </c:pt>
                <c:pt idx="4">
                  <c:v>0.46074320874818531</c:v>
                </c:pt>
                <c:pt idx="5">
                  <c:v>0.4575863043054309</c:v>
                </c:pt>
                <c:pt idx="6">
                  <c:v>0.4363235748545633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9-41C4-A29E-D252ED6B0E9D}"/>
            </c:ext>
          </c:extLst>
        </c:ser>
        <c:ser>
          <c:idx val="2"/>
          <c:order val="2"/>
          <c:tx>
            <c:strRef>
              <c:f>'Gender Balance'!$F$30:$G$30</c:f>
              <c:strCache>
                <c:ptCount val="2"/>
                <c:pt idx="0">
                  <c:v>Women</c:v>
                </c:pt>
                <c:pt idx="1">
                  <c:v>20 to 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'Gender Balance'!$H$27:$N$27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Balance'!$H$30:$N$30</c:f>
              <c:numCache>
                <c:formatCode>0%</c:formatCode>
                <c:ptCount val="7"/>
                <c:pt idx="0">
                  <c:v>0.53375219343252145</c:v>
                </c:pt>
                <c:pt idx="1">
                  <c:v>0.53282592262751827</c:v>
                </c:pt>
                <c:pt idx="2">
                  <c:v>0.52724604980056344</c:v>
                </c:pt>
                <c:pt idx="3">
                  <c:v>0.54400648517192463</c:v>
                </c:pt>
                <c:pt idx="4">
                  <c:v>0.53925679125181469</c:v>
                </c:pt>
                <c:pt idx="5">
                  <c:v>0.5424136956945691</c:v>
                </c:pt>
                <c:pt idx="6">
                  <c:v>0.5636764251454367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9-41C4-A29E-D252ED6B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44865792"/>
        <c:axId val="44875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'Gender Balance'!$F$28:$G$28</c15:sqref>
                        </c15:formulaRef>
                      </c:ext>
                    </c:extLst>
                    <c:strCache>
                      <c:ptCount val="2"/>
                      <c:pt idx="0">
                        <c:v>Sex</c:v>
                      </c:pt>
                      <c:pt idx="1">
                        <c:v>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'Gender Balance'!$H$27:$N$27</c15:sqref>
                        </c15:formulaRef>
                      </c:ext>
                    </c:extLst>
                    <c:strCache>
                      <c:ptCount val="7"/>
                      <c:pt idx="0">
                        <c:v>Cycle 1</c:v>
                      </c:pt>
                      <c:pt idx="1">
                        <c:v>Cycle 2</c:v>
                      </c:pt>
                      <c:pt idx="2">
                        <c:v>Cycle 3</c:v>
                      </c:pt>
                      <c:pt idx="3">
                        <c:v>Cycle 4</c:v>
                      </c:pt>
                      <c:pt idx="4">
                        <c:v>Cycle 5</c:v>
                      </c:pt>
                      <c:pt idx="5">
                        <c:v>Cycle 6</c:v>
                      </c:pt>
                      <c:pt idx="6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'Gender Balance'!$H$28:$N$28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8C9-41C4-A29E-D252ED6B0E9D}"/>
                  </c:ext>
                </c:extLst>
              </c15:ser>
            </c15:filteredBarSeries>
          </c:ext>
        </c:extLst>
      </c:barChart>
      <c:catAx>
        <c:axId val="448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5776"/>
        <c:crosses val="autoZero"/>
        <c:auto val="1"/>
        <c:lblAlgn val="ctr"/>
        <c:lblOffset val="100"/>
        <c:noMultiLvlLbl val="0"/>
      </c:catAx>
      <c:valAx>
        <c:axId val="44875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579224496131246"/>
          <c:y val="0.89895065029896781"/>
          <c:w val="0.52841551007737519"/>
          <c:h val="8.5796708311848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'Gender Balance'!$T$10</c:f>
          <c:strCache>
            <c:ptCount val="1"/>
            <c:pt idx="0">
              <c:v>Never Smoker, 20 to 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41510113741573E-2"/>
          <c:y val="0.14226463907517975"/>
          <c:w val="0.90016688907068765"/>
          <c:h val="0.68589515827141878"/>
        </c:manualLayout>
      </c:layout>
      <c:lineChart>
        <c:grouping val="standard"/>
        <c:varyColors val="0"/>
        <c:ser>
          <c:idx val="1"/>
          <c:order val="1"/>
          <c:tx>
            <c:strRef>
              <c:f>'Gender Balance'!$Q$29:$R$29</c:f>
              <c:strCache>
                <c:ptCount val="2"/>
                <c:pt idx="0">
                  <c:v>Men</c:v>
                </c:pt>
                <c:pt idx="1">
                  <c:v>20 to 29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'Gender Balance'!$S$38:$Y$38</c:f>
                <c:numCache>
                  <c:formatCode>General</c:formatCode>
                  <c:ptCount val="7"/>
                  <c:pt idx="0">
                    <c:v>1.9330117504507895E-2</c:v>
                  </c:pt>
                  <c:pt idx="1">
                    <c:v>1.5756513775413979E-2</c:v>
                  </c:pt>
                  <c:pt idx="2">
                    <c:v>1.8482390920112769E-2</c:v>
                  </c:pt>
                  <c:pt idx="3">
                    <c:v>1.8064155166315571E-2</c:v>
                  </c:pt>
                  <c:pt idx="4">
                    <c:v>2.1188314268929052E-2</c:v>
                  </c:pt>
                  <c:pt idx="5">
                    <c:v>1.6327743949070741E-2</c:v>
                  </c:pt>
                  <c:pt idx="6">
                    <c:v>2.3212754278774624E-2</c:v>
                  </c:pt>
                </c:numCache>
              </c:numRef>
            </c:plus>
            <c:minus>
              <c:numRef>
                <c:f>'Gender Balance'!$S$39:$Y$39</c:f>
                <c:numCache>
                  <c:formatCode>General</c:formatCode>
                  <c:ptCount val="7"/>
                  <c:pt idx="0">
                    <c:v>1.760121778125193E-2</c:v>
                  </c:pt>
                  <c:pt idx="1">
                    <c:v>1.7584530100826657E-2</c:v>
                  </c:pt>
                  <c:pt idx="2">
                    <c:v>2.1157702534596222E-2</c:v>
                  </c:pt>
                  <c:pt idx="3">
                    <c:v>1.5540792774711492E-2</c:v>
                  </c:pt>
                  <c:pt idx="4">
                    <c:v>2.0353112915477142E-2</c:v>
                  </c:pt>
                  <c:pt idx="5">
                    <c:v>1.7851400777117582E-2</c:v>
                  </c:pt>
                  <c:pt idx="6">
                    <c:v>3.0745205539869237E-2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'Gender Balance'!$S$27:$Y$27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Balance'!$S$29:$Y$29</c:f>
              <c:numCache>
                <c:formatCode>0%</c:formatCode>
                <c:ptCount val="7"/>
                <c:pt idx="0">
                  <c:v>0.35796513897236837</c:v>
                </c:pt>
                <c:pt idx="1">
                  <c:v>0.35810258580486309</c:v>
                </c:pt>
                <c:pt idx="2">
                  <c:v>0.38504981083568268</c:v>
                </c:pt>
                <c:pt idx="3">
                  <c:v>0.37633656596490772</c:v>
                </c:pt>
                <c:pt idx="4">
                  <c:v>0.42376628537858108</c:v>
                </c:pt>
                <c:pt idx="5">
                  <c:v>0.42967747234396692</c:v>
                </c:pt>
                <c:pt idx="6">
                  <c:v>0.42986581997730783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3-4BAC-9B2F-4C01D46B3D13}"/>
            </c:ext>
          </c:extLst>
        </c:ser>
        <c:ser>
          <c:idx val="2"/>
          <c:order val="2"/>
          <c:tx>
            <c:strRef>
              <c:f>'Gender Balance'!$Q$30:$R$30</c:f>
              <c:strCache>
                <c:ptCount val="2"/>
                <c:pt idx="0">
                  <c:v>Women</c:v>
                </c:pt>
                <c:pt idx="1">
                  <c:v>20 to 29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'Gender Balance'!$S$39:$Y$39</c:f>
                <c:numCache>
                  <c:formatCode>General</c:formatCode>
                  <c:ptCount val="7"/>
                  <c:pt idx="0">
                    <c:v>1.760121778125193E-2</c:v>
                  </c:pt>
                  <c:pt idx="1">
                    <c:v>1.7584530100826657E-2</c:v>
                  </c:pt>
                  <c:pt idx="2">
                    <c:v>2.1157702534596222E-2</c:v>
                  </c:pt>
                  <c:pt idx="3">
                    <c:v>1.5540792774711492E-2</c:v>
                  </c:pt>
                  <c:pt idx="4">
                    <c:v>2.0353112915477142E-2</c:v>
                  </c:pt>
                  <c:pt idx="5">
                    <c:v>1.7851400777117582E-2</c:v>
                  </c:pt>
                  <c:pt idx="6">
                    <c:v>3.0745205539869237E-2</c:v>
                  </c:pt>
                </c:numCache>
              </c:numRef>
            </c:plus>
            <c:minus>
              <c:numRef>
                <c:f>'Gender Balance'!$S$39:$Y$39</c:f>
                <c:numCache>
                  <c:formatCode>General</c:formatCode>
                  <c:ptCount val="7"/>
                  <c:pt idx="0">
                    <c:v>1.760121778125193E-2</c:v>
                  </c:pt>
                  <c:pt idx="1">
                    <c:v>1.7584530100826657E-2</c:v>
                  </c:pt>
                  <c:pt idx="2">
                    <c:v>2.1157702534596222E-2</c:v>
                  </c:pt>
                  <c:pt idx="3">
                    <c:v>1.5540792774711492E-2</c:v>
                  </c:pt>
                  <c:pt idx="4">
                    <c:v>2.0353112915477142E-2</c:v>
                  </c:pt>
                  <c:pt idx="5">
                    <c:v>1.7851400777117582E-2</c:v>
                  </c:pt>
                  <c:pt idx="6">
                    <c:v>3.0745205539869237E-2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'Gender Balance'!$S$27:$Y$27</c:f>
              <c:strCache>
                <c:ptCount val="7"/>
                <c:pt idx="0">
                  <c:v>Cycle 1</c:v>
                </c:pt>
                <c:pt idx="1">
                  <c:v>Cycle 2</c:v>
                </c:pt>
                <c:pt idx="2">
                  <c:v>Cycle 3</c:v>
                </c:pt>
                <c:pt idx="3">
                  <c:v>Cycle 4</c:v>
                </c:pt>
                <c:pt idx="4">
                  <c:v>Cycle 5</c:v>
                </c:pt>
                <c:pt idx="5">
                  <c:v>Cycle 6</c:v>
                </c:pt>
                <c:pt idx="6">
                  <c:v>Cycle 7</c:v>
                </c:pt>
              </c:strCache>
            </c:strRef>
          </c:cat>
          <c:val>
            <c:numRef>
              <c:f>'Gender Balance'!$S$30:$Y$30</c:f>
              <c:numCache>
                <c:formatCode>0%</c:formatCode>
                <c:ptCount val="7"/>
                <c:pt idx="0">
                  <c:v>0.41907661383933165</c:v>
                </c:pt>
                <c:pt idx="1">
                  <c:v>0.41867928811492044</c:v>
                </c:pt>
                <c:pt idx="2">
                  <c:v>0.44078546947075459</c:v>
                </c:pt>
                <c:pt idx="3">
                  <c:v>0.45708214043269091</c:v>
                </c:pt>
                <c:pt idx="4">
                  <c:v>0.50882782288692852</c:v>
                </c:pt>
                <c:pt idx="5">
                  <c:v>0.52504119932698767</c:v>
                </c:pt>
                <c:pt idx="6">
                  <c:v>0.56935565814572653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3-4BAC-9B2F-4C01D46B3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35808"/>
        <c:axId val="449457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'Gender Balance'!$Q$28:$R$28</c15:sqref>
                        </c15:formulaRef>
                      </c:ext>
                    </c:extLst>
                    <c:strCache>
                      <c:ptCount val="2"/>
                      <c:pt idx="0">
                        <c:v>Sex</c:v>
                      </c:pt>
                      <c:pt idx="1">
                        <c:v>Age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'Gender Balance'!$S$27:$Y$27</c15:sqref>
                        </c15:formulaRef>
                      </c:ext>
                    </c:extLst>
                    <c:strCache>
                      <c:ptCount val="7"/>
                      <c:pt idx="0">
                        <c:v>Cycle 1</c:v>
                      </c:pt>
                      <c:pt idx="1">
                        <c:v>Cycle 2</c:v>
                      </c:pt>
                      <c:pt idx="2">
                        <c:v>Cycle 3</c:v>
                      </c:pt>
                      <c:pt idx="3">
                        <c:v>Cycle 4</c:v>
                      </c:pt>
                      <c:pt idx="4">
                        <c:v>Cycle 5</c:v>
                      </c:pt>
                      <c:pt idx="5">
                        <c:v>Cycle 6</c:v>
                      </c:pt>
                      <c:pt idx="6">
                        <c:v>Cycle 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'Gender Balance'!$S$28:$Y$28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613-4BAC-9B2F-4C01D46B3D1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'Gender Balance'!$Q$31:$R$31</c15:sqref>
                        </c15:formulaRef>
                      </c:ext>
                    </c:extLst>
                    <c:strCache>
                      <c:ptCount val="2"/>
                      <c:pt idx="0">
                        <c:v>Women</c:v>
                      </c:pt>
                      <c:pt idx="1">
                        <c:v>20 to 29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'Gender Balance'!$S$27:$Y$27</c15:sqref>
                        </c15:formulaRef>
                      </c:ext>
                    </c:extLst>
                    <c:strCache>
                      <c:ptCount val="7"/>
                      <c:pt idx="0">
                        <c:v>Cycle 1</c:v>
                      </c:pt>
                      <c:pt idx="1">
                        <c:v>Cycle 2</c:v>
                      </c:pt>
                      <c:pt idx="2">
                        <c:v>Cycle 3</c:v>
                      </c:pt>
                      <c:pt idx="3">
                        <c:v>Cycle 4</c:v>
                      </c:pt>
                      <c:pt idx="4">
                        <c:v>Cycle 5</c:v>
                      </c:pt>
                      <c:pt idx="5">
                        <c:v>Cycle 6</c:v>
                      </c:pt>
                      <c:pt idx="6">
                        <c:v>Cycle 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'Gender Balance'!$S$31:$Y$31</c15:sqref>
                        </c15:formulaRef>
                      </c:ext>
                    </c:extLst>
                    <c:numCache>
                      <c:formatCode>0.00%</c:formatCode>
                      <c:ptCount val="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7E9-4823-B810-9C3801679B70}"/>
                  </c:ext>
                </c:extLst>
              </c15:ser>
            </c15:filteredLineSeries>
          </c:ext>
        </c:extLst>
      </c:lineChart>
      <c:catAx>
        <c:axId val="449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5792"/>
        <c:crosses val="autoZero"/>
        <c:auto val="1"/>
        <c:lblAlgn val="ctr"/>
        <c:lblOffset val="100"/>
        <c:noMultiLvlLbl val="0"/>
      </c:catAx>
      <c:valAx>
        <c:axId val="44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1210074892667"/>
          <c:y val="0.91501357790481508"/>
          <c:w val="0.65264153077443043"/>
          <c:h val="8.4986422095184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B$39" fmlaRange="Ratiobehaviour" noThreeD="1" sel="6" val="0"/>
</file>

<file path=xl/ctrlProps/ctrlProp2.xml><?xml version="1.0" encoding="utf-8"?>
<formControlPr xmlns="http://schemas.microsoft.com/office/spreadsheetml/2009/9/main" objectType="Drop" dropStyle="combo" dx="16" fmlaLink="$B$26" fmlaRange="Genderagegroups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607219</xdr:colOff>
      <xdr:row>11</xdr:row>
      <xdr:rowOff>59532</xdr:rowOff>
    </xdr:from>
    <xdr:to>
      <xdr:col>30</xdr:col>
      <xdr:colOff>495300</xdr:colOff>
      <xdr:row>24</xdr:row>
      <xdr:rowOff>35720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11</xdr:row>
      <xdr:rowOff>97631</xdr:rowOff>
    </xdr:from>
    <xdr:to>
      <xdr:col>14</xdr:col>
      <xdr:colOff>28574</xdr:colOff>
      <xdr:row>24</xdr:row>
      <xdr:rowOff>14284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600077</xdr:colOff>
      <xdr:row>11</xdr:row>
      <xdr:rowOff>157162</xdr:rowOff>
    </xdr:from>
    <xdr:to>
      <xdr:col>25</xdr:col>
      <xdr:colOff>57150</xdr:colOff>
      <xdr:row>24</xdr:row>
      <xdr:rowOff>97631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38100</xdr:rowOff>
        </xdr:from>
        <xdr:to>
          <xdr:col>14</xdr:col>
          <xdr:colOff>123825</xdr:colOff>
          <xdr:row>7</xdr:row>
          <xdr:rowOff>9525</xdr:rowOff>
        </xdr:to>
        <xdr:sp macro="" textlink="">
          <xdr:nvSpPr>
            <xdr:cNvPr id="40961" name="Drop Down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85725</xdr:rowOff>
        </xdr:from>
        <xdr:to>
          <xdr:col>14</xdr:col>
          <xdr:colOff>123825</xdr:colOff>
          <xdr:row>8</xdr:row>
          <xdr:rowOff>85725</xdr:rowOff>
        </xdr:to>
        <xdr:sp macro="" textlink="">
          <xdr:nvSpPr>
            <xdr:cNvPr id="40962" name="Drop Down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K26" sqref="K26"/>
    </sheetView>
  </sheetViews>
  <sheetFormatPr defaultRowHeight="15" x14ac:dyDescent="0.25"/>
  <cols>
    <col min="1" max="16384" width="9.140625" style="175"/>
  </cols>
  <sheetData>
    <row r="2" spans="2:7" x14ac:dyDescent="0.25">
      <c r="B2" s="174" t="s">
        <v>291</v>
      </c>
      <c r="C2" s="174"/>
      <c r="D2" s="174"/>
      <c r="E2" s="174"/>
      <c r="F2" s="174"/>
      <c r="G2" s="174"/>
    </row>
    <row r="5" spans="2:7" ht="28.5" x14ac:dyDescent="0.45">
      <c r="B5" s="176" t="s">
        <v>292</v>
      </c>
    </row>
    <row r="6" spans="2:7" ht="21" x14ac:dyDescent="0.35">
      <c r="B6" s="177" t="s">
        <v>293</v>
      </c>
    </row>
    <row r="9" spans="2:7" x14ac:dyDescent="0.25">
      <c r="B9" s="175" t="s">
        <v>294</v>
      </c>
    </row>
    <row r="10" spans="2:7" x14ac:dyDescent="0.25">
      <c r="B10" s="178">
        <v>42541</v>
      </c>
    </row>
    <row r="13" spans="2:7" x14ac:dyDescent="0.25">
      <c r="B13" s="175" t="s">
        <v>295</v>
      </c>
    </row>
    <row r="14" spans="2:7" x14ac:dyDescent="0.25">
      <c r="B14" s="175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BX499"/>
  <sheetViews>
    <sheetView zoomScale="70" zoomScaleNormal="70" workbookViewId="0">
      <selection activeCell="D1" sqref="D1:D1048576"/>
    </sheetView>
  </sheetViews>
  <sheetFormatPr defaultRowHeight="15" x14ac:dyDescent="0.25"/>
  <cols>
    <col min="1" max="1" width="3.28515625" customWidth="1"/>
    <col min="2" max="2" width="3.28515625" style="64" hidden="1" customWidth="1"/>
    <col min="3" max="3" width="3.28515625" customWidth="1"/>
    <col min="4" max="4" width="4.85546875" customWidth="1"/>
    <col min="5" max="5" width="12" customWidth="1"/>
    <col min="6" max="6" width="9.7109375" style="102" customWidth="1"/>
    <col min="7" max="7" width="11.140625" customWidth="1"/>
    <col min="8" max="14" width="7.140625" customWidth="1"/>
    <col min="15" max="16" width="9.7109375" customWidth="1"/>
    <col min="17" max="17" width="9.7109375" style="102" customWidth="1"/>
    <col min="18" max="18" width="11.85546875" customWidth="1"/>
    <col min="19" max="25" width="5.7109375" customWidth="1"/>
    <col min="26" max="27" width="9.7109375" customWidth="1"/>
    <col min="28" max="28" width="16.5703125" customWidth="1"/>
    <col min="29" max="38" width="9.7109375" customWidth="1"/>
    <col min="39" max="46" width="11.7109375" customWidth="1"/>
  </cols>
  <sheetData>
    <row r="3" spans="2:75" ht="15.75" thickBot="1" x14ac:dyDescent="0.3"/>
    <row r="4" spans="2:75" x14ac:dyDescent="0.25">
      <c r="E4" s="80"/>
      <c r="F4" s="103"/>
      <c r="G4" s="81"/>
      <c r="H4" s="81"/>
      <c r="I4" s="81"/>
      <c r="J4" s="81"/>
      <c r="K4" s="81"/>
      <c r="L4" s="81"/>
      <c r="M4" s="81"/>
      <c r="N4" s="81"/>
      <c r="O4" s="81"/>
      <c r="P4" s="81"/>
      <c r="Q4" s="103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</row>
    <row r="5" spans="2:75" ht="23.25" x14ac:dyDescent="0.35">
      <c r="E5" s="83"/>
      <c r="F5" s="104"/>
      <c r="G5" s="84"/>
      <c r="H5" s="84"/>
      <c r="I5" s="84"/>
      <c r="J5" s="84"/>
      <c r="K5" s="84"/>
      <c r="L5" s="84"/>
      <c r="M5" s="84"/>
      <c r="N5" s="84"/>
      <c r="O5" s="84"/>
      <c r="P5" s="84"/>
      <c r="Q5" s="104"/>
      <c r="R5" s="84"/>
      <c r="S5" s="84"/>
      <c r="T5" s="84"/>
      <c r="U5" s="84"/>
      <c r="V5" s="84"/>
      <c r="W5" s="84"/>
      <c r="X5" s="84"/>
      <c r="Y5" s="84"/>
      <c r="Z5" s="84"/>
      <c r="AA5" s="85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6"/>
    </row>
    <row r="6" spans="2:75" ht="36" x14ac:dyDescent="0.55000000000000004">
      <c r="E6" s="83"/>
      <c r="F6" s="132" t="s">
        <v>169</v>
      </c>
      <c r="G6" s="84"/>
      <c r="H6" s="84"/>
      <c r="I6" s="84"/>
      <c r="J6" s="84" t="s">
        <v>179</v>
      </c>
      <c r="K6" s="84"/>
      <c r="L6" s="84"/>
      <c r="M6" s="84"/>
      <c r="N6" s="84"/>
      <c r="O6" s="84"/>
      <c r="P6" s="84"/>
      <c r="Q6" s="10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6"/>
    </row>
    <row r="7" spans="2:75" ht="21" x14ac:dyDescent="0.35">
      <c r="B7" s="64" t="s">
        <v>247</v>
      </c>
      <c r="E7" s="83"/>
      <c r="F7" s="133" t="str">
        <f>INDEX(Ratiobehaviour,B39)</f>
        <v>Never Smoker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10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6"/>
    </row>
    <row r="8" spans="2:75" ht="21" x14ac:dyDescent="0.35">
      <c r="E8" s="83"/>
      <c r="F8" s="133" t="str">
        <f>INDEX(Genderagegroups,Genderage)</f>
        <v>20 to 29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10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6"/>
    </row>
    <row r="9" spans="2:75" x14ac:dyDescent="0.25">
      <c r="E9" s="83"/>
      <c r="F9" s="104"/>
      <c r="G9" s="84"/>
      <c r="H9" s="84"/>
      <c r="I9" s="84"/>
      <c r="J9" s="84"/>
      <c r="K9" s="84"/>
      <c r="L9" s="84"/>
      <c r="M9" s="84"/>
      <c r="N9" s="84"/>
      <c r="O9" s="84"/>
      <c r="P9" s="84"/>
      <c r="Q9" s="10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6"/>
    </row>
    <row r="10" spans="2:75" ht="23.25" x14ac:dyDescent="0.35">
      <c r="E10" s="83"/>
      <c r="F10" s="10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140" t="str">
        <f>J11</f>
        <v>Never Smoker, 20 to 29</v>
      </c>
      <c r="U10" s="84"/>
      <c r="V10" s="84"/>
      <c r="W10" s="84"/>
      <c r="X10" s="84"/>
      <c r="Y10" s="84"/>
      <c r="Z10" s="84"/>
      <c r="AA10" s="84"/>
      <c r="AB10" s="85"/>
      <c r="AC10" s="84"/>
      <c r="AD10" s="84"/>
      <c r="AE10" s="84"/>
      <c r="AF10" s="84"/>
      <c r="AG10" s="84"/>
      <c r="AH10" s="84"/>
      <c r="AI10" s="84"/>
      <c r="AJ10" s="84"/>
      <c r="AK10" s="84"/>
      <c r="AL10" s="86"/>
    </row>
    <row r="11" spans="2:75" s="5" customFormat="1" ht="18.75" x14ac:dyDescent="0.3">
      <c r="B11" s="125"/>
      <c r="E11" s="126"/>
      <c r="F11" s="134" t="s">
        <v>277</v>
      </c>
      <c r="G11" s="128"/>
      <c r="H11" s="128"/>
      <c r="I11" s="128"/>
      <c r="J11" s="138" t="str">
        <f>CONCATENATE(F7,B7,F8)</f>
        <v>Never Smoker, 20 to 29</v>
      </c>
      <c r="K11" s="128"/>
      <c r="L11" s="128"/>
      <c r="M11" s="84"/>
      <c r="N11" s="84"/>
      <c r="O11" s="128"/>
      <c r="P11" s="128"/>
      <c r="Q11" s="134" t="s">
        <v>180</v>
      </c>
      <c r="R11" s="128"/>
      <c r="S11" s="128"/>
      <c r="T11" s="84"/>
      <c r="U11" s="139"/>
      <c r="V11" s="128"/>
      <c r="W11" s="128"/>
      <c r="X11" s="128"/>
      <c r="Y11" s="84"/>
      <c r="Z11" s="128"/>
      <c r="AA11" s="134" t="s">
        <v>165</v>
      </c>
      <c r="AB11" s="128"/>
      <c r="AC11" s="128"/>
      <c r="AD11" s="128"/>
      <c r="AE11" s="128"/>
      <c r="AF11" s="128"/>
      <c r="AG11" s="128"/>
      <c r="AH11" s="128"/>
      <c r="AI11" s="143" t="str">
        <f>CONCATENATE(T10, B7, AA11)</f>
        <v>Never Smoker, 20 to 29, Number of Men and Women</v>
      </c>
      <c r="AJ11" s="128"/>
      <c r="AK11" s="128"/>
      <c r="AL11" s="129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2:75" x14ac:dyDescent="0.25">
      <c r="E12" s="83"/>
      <c r="F12" s="10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0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6"/>
    </row>
    <row r="13" spans="2:75" x14ac:dyDescent="0.25">
      <c r="E13" s="83"/>
      <c r="F13" s="10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10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6"/>
    </row>
    <row r="14" spans="2:75" x14ac:dyDescent="0.25">
      <c r="E14" s="83"/>
      <c r="F14" s="10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10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6"/>
    </row>
    <row r="15" spans="2:75" x14ac:dyDescent="0.25">
      <c r="E15" s="83"/>
      <c r="F15" s="10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10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6"/>
    </row>
    <row r="16" spans="2:75" ht="23.25" x14ac:dyDescent="0.35">
      <c r="E16" s="83"/>
      <c r="F16" s="104"/>
      <c r="G16" s="85"/>
      <c r="H16" s="84"/>
      <c r="I16" s="84"/>
      <c r="J16" s="84"/>
      <c r="K16" s="84"/>
      <c r="L16" s="84"/>
      <c r="M16" s="84"/>
      <c r="N16" s="84"/>
      <c r="O16" s="84"/>
      <c r="P16" s="84"/>
      <c r="Q16" s="10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6"/>
    </row>
    <row r="17" spans="2:75" x14ac:dyDescent="0.25">
      <c r="E17" s="83"/>
      <c r="F17" s="10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10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6"/>
    </row>
    <row r="18" spans="2:75" x14ac:dyDescent="0.25">
      <c r="E18" s="83"/>
      <c r="F18" s="10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0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6"/>
    </row>
    <row r="19" spans="2:75" x14ac:dyDescent="0.25">
      <c r="B19" s="64" t="s">
        <v>7</v>
      </c>
      <c r="E19" s="83"/>
      <c r="F19" s="10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10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6"/>
    </row>
    <row r="20" spans="2:75" x14ac:dyDescent="0.25">
      <c r="E20" s="83"/>
      <c r="F20" s="10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0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6"/>
    </row>
    <row r="21" spans="2:75" x14ac:dyDescent="0.25">
      <c r="E21" s="83"/>
      <c r="F21" s="10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10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6"/>
    </row>
    <row r="22" spans="2:75" x14ac:dyDescent="0.25">
      <c r="E22" s="83"/>
      <c r="F22" s="10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10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6"/>
    </row>
    <row r="23" spans="2:75" x14ac:dyDescent="0.25">
      <c r="E23" s="83"/>
      <c r="F23" s="10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10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6"/>
    </row>
    <row r="24" spans="2:75" x14ac:dyDescent="0.25">
      <c r="E24" s="83"/>
      <c r="F24" s="10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10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6"/>
    </row>
    <row r="25" spans="2:75" x14ac:dyDescent="0.25">
      <c r="E25" s="83"/>
      <c r="F25" s="10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10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6"/>
    </row>
    <row r="26" spans="2:75" s="5" customFormat="1" x14ac:dyDescent="0.25">
      <c r="B26" s="125">
        <v>2</v>
      </c>
      <c r="E26" s="126"/>
      <c r="F26" s="127" t="s">
        <v>169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7" t="s">
        <v>174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7" t="s">
        <v>168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9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2:75" ht="24" x14ac:dyDescent="0.25">
      <c r="E27" s="83"/>
      <c r="F27" s="105" t="s">
        <v>8</v>
      </c>
      <c r="G27" s="100" t="s">
        <v>164</v>
      </c>
      <c r="H27" s="100" t="s">
        <v>15</v>
      </c>
      <c r="I27" s="100" t="s">
        <v>39</v>
      </c>
      <c r="J27" s="100" t="s">
        <v>40</v>
      </c>
      <c r="K27" s="100" t="s">
        <v>62</v>
      </c>
      <c r="L27" s="100" t="s">
        <v>63</v>
      </c>
      <c r="M27" s="100" t="s">
        <v>64</v>
      </c>
      <c r="N27" s="101" t="s">
        <v>65</v>
      </c>
      <c r="O27" s="84"/>
      <c r="P27" s="84"/>
      <c r="Q27" s="105" t="s">
        <v>8</v>
      </c>
      <c r="R27" s="100" t="s">
        <v>164</v>
      </c>
      <c r="S27" s="100" t="s">
        <v>15</v>
      </c>
      <c r="T27" s="100" t="s">
        <v>39</v>
      </c>
      <c r="U27" s="100" t="s">
        <v>40</v>
      </c>
      <c r="V27" s="100" t="s">
        <v>62</v>
      </c>
      <c r="W27" s="100" t="s">
        <v>63</v>
      </c>
      <c r="X27" s="100" t="s">
        <v>64</v>
      </c>
      <c r="Y27" s="101" t="s">
        <v>65</v>
      </c>
      <c r="Z27" s="84"/>
      <c r="AA27" s="100" t="s">
        <v>8</v>
      </c>
      <c r="AB27" s="100" t="s">
        <v>164</v>
      </c>
      <c r="AC27" s="100" t="s">
        <v>15</v>
      </c>
      <c r="AD27" s="100" t="s">
        <v>39</v>
      </c>
      <c r="AE27" s="100" t="s">
        <v>40</v>
      </c>
      <c r="AF27" s="100" t="s">
        <v>62</v>
      </c>
      <c r="AG27" s="100" t="s">
        <v>63</v>
      </c>
      <c r="AH27" s="100" t="s">
        <v>64</v>
      </c>
      <c r="AI27" s="101" t="s">
        <v>65</v>
      </c>
      <c r="AJ27" s="84"/>
      <c r="AK27" s="84"/>
      <c r="AL27" s="86"/>
    </row>
    <row r="28" spans="2:75" x14ac:dyDescent="0.25">
      <c r="E28" s="83"/>
      <c r="F28" s="104"/>
      <c r="G28" s="131"/>
      <c r="H28" s="84"/>
      <c r="I28" s="84"/>
      <c r="J28" s="84"/>
      <c r="K28" s="84"/>
      <c r="L28" s="84"/>
      <c r="M28" s="84"/>
      <c r="N28" s="84"/>
      <c r="O28" s="84"/>
      <c r="P28" s="84"/>
      <c r="Q28" s="10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130"/>
      <c r="AC28" s="87"/>
      <c r="AD28" s="87"/>
      <c r="AE28" s="87"/>
      <c r="AF28" s="87"/>
      <c r="AG28" s="87"/>
      <c r="AH28" s="87"/>
      <c r="AI28" s="84"/>
      <c r="AJ28" s="84"/>
      <c r="AK28" s="84"/>
      <c r="AL28" s="86"/>
    </row>
    <row r="29" spans="2:75" x14ac:dyDescent="0.25">
      <c r="E29" s="83"/>
      <c r="F29" s="93" t="s">
        <v>30</v>
      </c>
      <c r="G29" s="94" t="str">
        <f t="shared" ref="G29:N29" si="0">INDEX(Genderdata3,Genderage,E$135)</f>
        <v>20 to 29</v>
      </c>
      <c r="H29" s="168">
        <f t="shared" si="0"/>
        <v>0.4662478065674785</v>
      </c>
      <c r="I29" s="168">
        <f t="shared" si="0"/>
        <v>0.46717407737248168</v>
      </c>
      <c r="J29" s="168">
        <f t="shared" si="0"/>
        <v>0.4727539501994365</v>
      </c>
      <c r="K29" s="168">
        <f t="shared" si="0"/>
        <v>0.45599351482807537</v>
      </c>
      <c r="L29" s="168">
        <f t="shared" si="0"/>
        <v>0.46074320874818531</v>
      </c>
      <c r="M29" s="168">
        <f t="shared" si="0"/>
        <v>0.4575863043054309</v>
      </c>
      <c r="N29" s="168">
        <f t="shared" si="0"/>
        <v>0.4363235748545633</v>
      </c>
      <c r="O29" s="84"/>
      <c r="P29" s="84"/>
      <c r="Q29" s="93" t="s">
        <v>30</v>
      </c>
      <c r="R29" s="94" t="str">
        <f>INDEX(Genderdata1,Genderage,F$53)</f>
        <v>20 to 29</v>
      </c>
      <c r="S29" s="137">
        <f t="shared" ref="S29:Y29" si="1">INDEX(Genderdata4,Genderage,G$53)</f>
        <v>0.35796513897236837</v>
      </c>
      <c r="T29" s="137">
        <f t="shared" si="1"/>
        <v>0.35810258580486309</v>
      </c>
      <c r="U29" s="137">
        <f t="shared" si="1"/>
        <v>0.38504981083568268</v>
      </c>
      <c r="V29" s="137">
        <f t="shared" si="1"/>
        <v>0.37633656596490772</v>
      </c>
      <c r="W29" s="137">
        <f t="shared" si="1"/>
        <v>0.42376628537858108</v>
      </c>
      <c r="X29" s="137">
        <f t="shared" si="1"/>
        <v>0.42967747234396692</v>
      </c>
      <c r="Y29" s="137">
        <f t="shared" si="1"/>
        <v>0.42986581997730783</v>
      </c>
      <c r="Z29" s="84"/>
      <c r="AA29" s="93" t="s">
        <v>30</v>
      </c>
      <c r="AB29" s="94" t="str">
        <f t="shared" ref="AB29:AI29" si="2">INDEX(Genderdata1,Genderage,F$53)</f>
        <v>20 to 29</v>
      </c>
      <c r="AC29" s="136">
        <f t="shared" si="2"/>
        <v>747433</v>
      </c>
      <c r="AD29" s="136">
        <f t="shared" si="2"/>
        <v>763262</v>
      </c>
      <c r="AE29" s="136">
        <f t="shared" si="2"/>
        <v>843524</v>
      </c>
      <c r="AF29" s="136">
        <f t="shared" si="2"/>
        <v>843759</v>
      </c>
      <c r="AG29" s="136">
        <f t="shared" si="2"/>
        <v>981002</v>
      </c>
      <c r="AH29" s="136">
        <f t="shared" si="2"/>
        <v>1025369</v>
      </c>
      <c r="AI29" s="136">
        <f t="shared" si="2"/>
        <v>1039232</v>
      </c>
      <c r="AJ29" s="84"/>
      <c r="AK29" s="84"/>
      <c r="AL29" s="86"/>
      <c r="AN29" s="141"/>
      <c r="AO29" s="142"/>
    </row>
    <row r="30" spans="2:75" x14ac:dyDescent="0.25">
      <c r="E30" s="83"/>
      <c r="F30" s="93" t="s">
        <v>44</v>
      </c>
      <c r="G30" s="94" t="str">
        <f t="shared" ref="G30:N30" si="3">INDEX(Genderdata3,Genderage+6,E$135)</f>
        <v>20 to 29</v>
      </c>
      <c r="H30" s="168">
        <f t="shared" si="3"/>
        <v>0.53375219343252145</v>
      </c>
      <c r="I30" s="168">
        <f t="shared" si="3"/>
        <v>0.53282592262751827</v>
      </c>
      <c r="J30" s="168">
        <f t="shared" si="3"/>
        <v>0.52724604980056344</v>
      </c>
      <c r="K30" s="168">
        <f t="shared" si="3"/>
        <v>0.54400648517192463</v>
      </c>
      <c r="L30" s="168">
        <f t="shared" si="3"/>
        <v>0.53925679125181469</v>
      </c>
      <c r="M30" s="168">
        <f t="shared" si="3"/>
        <v>0.5424136956945691</v>
      </c>
      <c r="N30" s="168">
        <f t="shared" si="3"/>
        <v>0.5636764251454367</v>
      </c>
      <c r="O30" s="84"/>
      <c r="P30" s="84"/>
      <c r="Q30" s="93" t="s">
        <v>44</v>
      </c>
      <c r="R30" s="94" t="str">
        <f>INDEX(Genderdata1,Genderage+6,F$53)</f>
        <v>20 to 29</v>
      </c>
      <c r="S30" s="137">
        <f t="shared" ref="S30:Y30" si="4">INDEX(Genderdata4,Genderage+6,G$53)</f>
        <v>0.41907661383933165</v>
      </c>
      <c r="T30" s="137">
        <f t="shared" si="4"/>
        <v>0.41867928811492044</v>
      </c>
      <c r="U30" s="137">
        <f t="shared" si="4"/>
        <v>0.44078546947075459</v>
      </c>
      <c r="V30" s="137">
        <f t="shared" si="4"/>
        <v>0.45708214043269091</v>
      </c>
      <c r="W30" s="137">
        <f t="shared" si="4"/>
        <v>0.50882782288692852</v>
      </c>
      <c r="X30" s="137">
        <f t="shared" si="4"/>
        <v>0.52504119932698767</v>
      </c>
      <c r="Y30" s="137">
        <f t="shared" si="4"/>
        <v>0.56935565814572653</v>
      </c>
      <c r="Z30" s="84"/>
      <c r="AA30" s="93" t="s">
        <v>44</v>
      </c>
      <c r="AB30" s="94" t="str">
        <f t="shared" ref="AB30:AI30" si="5">INDEX(Genderdata1,Genderage+6,F$53)</f>
        <v>20 to 29</v>
      </c>
      <c r="AC30" s="136">
        <f t="shared" si="5"/>
        <v>855648</v>
      </c>
      <c r="AD30" s="136">
        <f t="shared" si="5"/>
        <v>870523</v>
      </c>
      <c r="AE30" s="136">
        <f t="shared" si="5"/>
        <v>940753</v>
      </c>
      <c r="AF30" s="136">
        <f t="shared" si="5"/>
        <v>1006616</v>
      </c>
      <c r="AG30" s="136">
        <f t="shared" si="5"/>
        <v>1148171</v>
      </c>
      <c r="AH30" s="136">
        <f t="shared" si="5"/>
        <v>1215452</v>
      </c>
      <c r="AI30" s="136">
        <f t="shared" si="5"/>
        <v>1342560</v>
      </c>
      <c r="AJ30" s="84"/>
      <c r="AK30" s="84"/>
      <c r="AL30" s="86"/>
      <c r="AN30" s="141"/>
      <c r="AO30" s="142"/>
    </row>
    <row r="31" spans="2:75" x14ac:dyDescent="0.25">
      <c r="B31" s="64" t="s">
        <v>16</v>
      </c>
      <c r="E31" s="83"/>
      <c r="F31" s="104"/>
      <c r="G31" s="131"/>
      <c r="H31" s="84"/>
      <c r="I31" s="84"/>
      <c r="J31" s="84"/>
      <c r="K31" s="84"/>
      <c r="L31" s="84"/>
      <c r="M31" s="84"/>
      <c r="N31" s="84"/>
      <c r="O31" s="84"/>
      <c r="P31" s="84"/>
      <c r="Q31" s="93"/>
      <c r="R31" s="94"/>
      <c r="S31" s="89"/>
      <c r="T31" s="89"/>
      <c r="U31" s="89"/>
      <c r="V31" s="89"/>
      <c r="W31" s="89"/>
      <c r="X31" s="89"/>
      <c r="Y31" s="89"/>
      <c r="Z31" s="84"/>
      <c r="AA31" s="93"/>
      <c r="AB31" s="94"/>
      <c r="AC31" s="89"/>
      <c r="AD31" s="89"/>
      <c r="AE31" s="89"/>
      <c r="AF31" s="89"/>
      <c r="AG31" s="89"/>
      <c r="AH31" s="89"/>
      <c r="AI31" s="89"/>
      <c r="AJ31" s="84"/>
      <c r="AK31" s="84"/>
      <c r="AL31" s="86"/>
    </row>
    <row r="32" spans="2:75" x14ac:dyDescent="0.25">
      <c r="B32" s="64" t="s">
        <v>52</v>
      </c>
      <c r="E32" s="83"/>
      <c r="F32" s="104"/>
      <c r="G32" s="131"/>
      <c r="H32" s="84"/>
      <c r="I32" s="84"/>
      <c r="J32" s="84"/>
      <c r="K32" s="84"/>
      <c r="L32" s="84"/>
      <c r="M32" s="84"/>
      <c r="N32" s="84"/>
      <c r="O32" s="84"/>
      <c r="P32" s="84"/>
      <c r="Q32" s="93" t="s">
        <v>170</v>
      </c>
      <c r="R32" s="91"/>
      <c r="S32" s="91"/>
      <c r="T32" s="91"/>
      <c r="U32" s="91"/>
      <c r="V32" s="91"/>
      <c r="W32" s="91"/>
      <c r="X32" s="91"/>
      <c r="Y32" s="92"/>
      <c r="Z32" s="84"/>
      <c r="AA32" s="93" t="s">
        <v>170</v>
      </c>
      <c r="AB32" s="94"/>
      <c r="AC32" s="91"/>
      <c r="AD32" s="91"/>
      <c r="AE32" s="91"/>
      <c r="AF32" s="91"/>
      <c r="AG32" s="91"/>
      <c r="AH32" s="91"/>
      <c r="AI32" s="92"/>
      <c r="AJ32" s="84"/>
      <c r="AK32" s="84"/>
      <c r="AL32" s="86"/>
    </row>
    <row r="33" spans="2:75" x14ac:dyDescent="0.25">
      <c r="B33" s="64" t="s">
        <v>288</v>
      </c>
      <c r="E33" s="83"/>
      <c r="F33" s="93" t="s">
        <v>283</v>
      </c>
      <c r="G33" s="94" t="str">
        <f>INDEX(Genderdata1,Genderage,E$53)</f>
        <v>20 to 29</v>
      </c>
      <c r="H33" s="166">
        <f t="shared" ref="H33:N33" si="6">INDEX(ratioA,Genderage,E$135)</f>
        <v>0.873528600546019</v>
      </c>
      <c r="I33" s="166">
        <f t="shared" si="6"/>
        <v>0.8767855645399375</v>
      </c>
      <c r="J33" s="166">
        <f t="shared" si="6"/>
        <v>0.89664768541795781</v>
      </c>
      <c r="K33" s="166">
        <f t="shared" si="6"/>
        <v>0.83821338027609327</v>
      </c>
      <c r="L33" s="166">
        <f t="shared" si="6"/>
        <v>0.85440409137663287</v>
      </c>
      <c r="M33" s="166">
        <f t="shared" si="6"/>
        <v>0.84361126560324884</v>
      </c>
      <c r="N33" s="166">
        <f t="shared" si="6"/>
        <v>0.77406745322369208</v>
      </c>
      <c r="O33" s="84"/>
      <c r="P33" s="93"/>
      <c r="Q33" s="93" t="s">
        <v>30</v>
      </c>
      <c r="R33" s="94" t="str">
        <f>INDEX(Genderdata1,Genderage,AA$53)</f>
        <v>20 to 29</v>
      </c>
      <c r="S33" s="94">
        <f t="shared" ref="S33:Y33" si="7">INDEX(Genderdata4,Genderage,AB$53)</f>
        <v>2.7</v>
      </c>
      <c r="T33" s="94">
        <f t="shared" si="7"/>
        <v>2.2000000000000002</v>
      </c>
      <c r="U33" s="94">
        <f t="shared" si="7"/>
        <v>2.4</v>
      </c>
      <c r="V33" s="94">
        <f t="shared" si="7"/>
        <v>2.4</v>
      </c>
      <c r="W33" s="94">
        <f t="shared" si="7"/>
        <v>2.5</v>
      </c>
      <c r="X33" s="94">
        <f t="shared" si="7"/>
        <v>1.9</v>
      </c>
      <c r="Y33" s="94">
        <f t="shared" si="7"/>
        <v>2.7</v>
      </c>
      <c r="Z33" s="84"/>
      <c r="AA33" s="93" t="s">
        <v>30</v>
      </c>
      <c r="AB33" s="94" t="str">
        <f t="shared" ref="AB33:AI33" si="8">INDEX(Genderdata1,Genderage,AA$53)</f>
        <v>20 to 29</v>
      </c>
      <c r="AC33" s="94">
        <f t="shared" si="8"/>
        <v>3.1</v>
      </c>
      <c r="AD33" s="94">
        <f t="shared" si="8"/>
        <v>2.8</v>
      </c>
      <c r="AE33" s="94">
        <f t="shared" si="8"/>
        <v>2.4</v>
      </c>
      <c r="AF33" s="94">
        <f t="shared" si="8"/>
        <v>2.7</v>
      </c>
      <c r="AG33" s="94">
        <f t="shared" si="8"/>
        <v>2.9</v>
      </c>
      <c r="AH33" s="94">
        <f t="shared" si="8"/>
        <v>2</v>
      </c>
      <c r="AI33" s="94">
        <f t="shared" si="8"/>
        <v>2.7</v>
      </c>
      <c r="AJ33" s="93"/>
      <c r="AK33" s="84"/>
      <c r="AL33" s="86"/>
    </row>
    <row r="34" spans="2:75" x14ac:dyDescent="0.25">
      <c r="B34" s="64" t="s">
        <v>289</v>
      </c>
      <c r="E34" s="83"/>
      <c r="F34" s="93"/>
      <c r="G34" s="94"/>
      <c r="H34" s="94"/>
      <c r="I34" s="94"/>
      <c r="J34" s="94"/>
      <c r="K34" s="94"/>
      <c r="L34" s="94"/>
      <c r="M34" s="94"/>
      <c r="N34" s="84"/>
      <c r="O34" s="84"/>
      <c r="P34" s="84"/>
      <c r="Q34" s="93" t="s">
        <v>44</v>
      </c>
      <c r="R34" s="94" t="str">
        <f>INDEX(Genderdata1,Genderage+6,AA$53)</f>
        <v>20 to 29</v>
      </c>
      <c r="S34" s="94">
        <f t="shared" ref="S34:Y34" si="9">INDEX(Genderdata4,Genderage+6,AB$53)</f>
        <v>2.1</v>
      </c>
      <c r="T34" s="94">
        <f t="shared" si="9"/>
        <v>2.1</v>
      </c>
      <c r="U34" s="94">
        <f t="shared" si="9"/>
        <v>2.4</v>
      </c>
      <c r="V34" s="94">
        <f t="shared" si="9"/>
        <v>1.7</v>
      </c>
      <c r="W34" s="94">
        <f t="shared" si="9"/>
        <v>2</v>
      </c>
      <c r="X34" s="94">
        <f t="shared" si="9"/>
        <v>1.7</v>
      </c>
      <c r="Y34" s="94">
        <f t="shared" si="9"/>
        <v>2.7</v>
      </c>
      <c r="Z34" s="84"/>
      <c r="AA34" s="93" t="s">
        <v>44</v>
      </c>
      <c r="AB34" s="94" t="str">
        <f t="shared" ref="AB34:AI34" si="10">INDEX(Genderdata1,Genderage+6,AA$53)</f>
        <v>20 to 29</v>
      </c>
      <c r="AC34" s="94">
        <f t="shared" si="10"/>
        <v>2.4</v>
      </c>
      <c r="AD34" s="94">
        <f t="shared" si="10"/>
        <v>2.8</v>
      </c>
      <c r="AE34" s="94">
        <f t="shared" si="10"/>
        <v>2.4</v>
      </c>
      <c r="AF34" s="94">
        <f t="shared" si="10"/>
        <v>1.7</v>
      </c>
      <c r="AG34" s="94">
        <f t="shared" si="10"/>
        <v>2.4</v>
      </c>
      <c r="AH34" s="94">
        <f t="shared" si="10"/>
        <v>2</v>
      </c>
      <c r="AI34" s="94">
        <f t="shared" si="10"/>
        <v>2.7</v>
      </c>
      <c r="AJ34" s="95"/>
      <c r="AK34" s="84"/>
      <c r="AL34" s="86"/>
    </row>
    <row r="35" spans="2:75" x14ac:dyDescent="0.25">
      <c r="B35" s="64" t="s">
        <v>290</v>
      </c>
      <c r="E35" s="83"/>
      <c r="F35" s="93" t="s">
        <v>285</v>
      </c>
      <c r="G35" s="94" t="str">
        <f>INDEX(Genderdata1,Genderage,E$53)</f>
        <v>20 to 29</v>
      </c>
      <c r="H35" s="94">
        <f t="shared" ref="H35:N35" si="11">INDEX(ratioACofV,Genderage,E$135)</f>
        <v>3.920459156782532</v>
      </c>
      <c r="I35" s="94">
        <f t="shared" si="11"/>
        <v>3.9597979746446659</v>
      </c>
      <c r="J35" s="94">
        <f t="shared" si="11"/>
        <v>3.3941125496954281</v>
      </c>
      <c r="K35" s="94">
        <f t="shared" si="11"/>
        <v>3.1906112267087634</v>
      </c>
      <c r="L35" s="94">
        <f t="shared" si="11"/>
        <v>3.7643060449437424</v>
      </c>
      <c r="M35" s="94">
        <f t="shared" si="11"/>
        <v>2.8284271247461903</v>
      </c>
      <c r="N35" s="94">
        <f t="shared" si="11"/>
        <v>3.8183766184073571</v>
      </c>
      <c r="O35" s="84"/>
      <c r="P35" s="84"/>
      <c r="Q35" s="84"/>
      <c r="R35" s="135"/>
      <c r="S35" s="135"/>
      <c r="T35" s="135"/>
      <c r="U35" s="135"/>
      <c r="V35" s="135"/>
      <c r="W35" s="135"/>
      <c r="X35" s="135"/>
      <c r="Y35" s="135"/>
      <c r="Z35" s="84"/>
      <c r="AA35" s="84"/>
      <c r="AB35" s="135"/>
      <c r="AC35" s="135"/>
      <c r="AD35" s="135"/>
      <c r="AE35" s="135"/>
      <c r="AF35" s="135"/>
      <c r="AG35" s="135"/>
      <c r="AH35" s="135"/>
      <c r="AI35" s="135"/>
      <c r="AJ35" s="95"/>
      <c r="AK35" s="84"/>
      <c r="AL35" s="86"/>
    </row>
    <row r="36" spans="2:75" s="74" customFormat="1" x14ac:dyDescent="0.25">
      <c r="B36" s="64" t="s">
        <v>18</v>
      </c>
      <c r="E36" s="83"/>
      <c r="F36" s="84"/>
      <c r="G36" s="131"/>
      <c r="H36" s="94"/>
      <c r="I36" s="94"/>
      <c r="J36" s="94"/>
      <c r="K36" s="94"/>
      <c r="L36" s="94"/>
      <c r="M36" s="94"/>
      <c r="N36" s="84"/>
      <c r="O36" s="84"/>
      <c r="P36" s="84"/>
      <c r="Q36" s="95"/>
      <c r="R36" s="94"/>
      <c r="S36" s="94"/>
      <c r="T36" s="94"/>
      <c r="U36" s="94"/>
      <c r="V36" s="94"/>
      <c r="W36" s="94"/>
      <c r="X36" s="94"/>
      <c r="Y36" s="94"/>
      <c r="Z36" s="84"/>
      <c r="AA36" s="95"/>
      <c r="AB36" s="94"/>
      <c r="AC36" s="94"/>
      <c r="AD36" s="94"/>
      <c r="AE36" s="94"/>
      <c r="AF36" s="94"/>
      <c r="AG36" s="94"/>
      <c r="AH36" s="94"/>
      <c r="AI36" s="94"/>
      <c r="AJ36" s="84"/>
      <c r="AK36" s="84"/>
      <c r="AL36" s="8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2:75" x14ac:dyDescent="0.25">
      <c r="B37" s="64" t="s">
        <v>17</v>
      </c>
      <c r="E37" s="83"/>
      <c r="F37" s="93" t="s">
        <v>284</v>
      </c>
      <c r="G37" s="94" t="str">
        <f>G35</f>
        <v>20 to 29</v>
      </c>
      <c r="H37" s="166">
        <f>2*H33*H35/100</f>
        <v>6.8492664014441415E-2</v>
      </c>
      <c r="I37" s="166">
        <f t="shared" ref="I37:N37" si="12">2*I33*I35/100</f>
        <v>6.9437874053258491E-2</v>
      </c>
      <c r="J37" s="166">
        <f t="shared" si="12"/>
        <v>6.0866463234648976E-2</v>
      </c>
      <c r="K37" s="166">
        <f t="shared" si="12"/>
        <v>5.3488260429728103E-2</v>
      </c>
      <c r="L37" s="166">
        <f t="shared" si="12"/>
        <v>6.4324769719874497E-2</v>
      </c>
      <c r="M37" s="166">
        <f t="shared" si="12"/>
        <v>4.7721859727473837E-2</v>
      </c>
      <c r="N37" s="166">
        <f t="shared" si="12"/>
        <v>5.9113621289189532E-2</v>
      </c>
      <c r="O37" s="84"/>
      <c r="P37" s="84"/>
      <c r="Q37" s="93" t="s">
        <v>248</v>
      </c>
      <c r="R37" s="135"/>
      <c r="S37" s="135"/>
      <c r="T37" s="135"/>
      <c r="U37" s="135"/>
      <c r="V37" s="135"/>
      <c r="W37" s="135"/>
      <c r="X37" s="135"/>
      <c r="Y37" s="135"/>
      <c r="Z37" s="84"/>
      <c r="AA37" s="93" t="s">
        <v>248</v>
      </c>
      <c r="AB37" s="135"/>
      <c r="AC37" s="135"/>
      <c r="AD37" s="135"/>
      <c r="AE37" s="135"/>
      <c r="AF37" s="135"/>
      <c r="AG37" s="135"/>
      <c r="AH37" s="135"/>
      <c r="AI37" s="135"/>
      <c r="AJ37" s="84"/>
      <c r="AK37" s="84"/>
      <c r="AL37" s="86"/>
    </row>
    <row r="38" spans="2:75" x14ac:dyDescent="0.25">
      <c r="E38" s="83"/>
      <c r="F38" s="10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93" t="s">
        <v>30</v>
      </c>
      <c r="R38" s="94" t="str">
        <f>R33</f>
        <v>20 to 29</v>
      </c>
      <c r="S38" s="89">
        <f t="shared" ref="S38:Y38" si="13">INDEX(Genderdata4,Genderage,Q$135)</f>
        <v>1.9330117504507895E-2</v>
      </c>
      <c r="T38" s="89">
        <f t="shared" si="13"/>
        <v>1.5756513775413979E-2</v>
      </c>
      <c r="U38" s="89">
        <f t="shared" si="13"/>
        <v>1.8482390920112769E-2</v>
      </c>
      <c r="V38" s="89">
        <f t="shared" si="13"/>
        <v>1.8064155166315571E-2</v>
      </c>
      <c r="W38" s="89">
        <f t="shared" si="13"/>
        <v>2.1188314268929052E-2</v>
      </c>
      <c r="X38" s="89">
        <f t="shared" si="13"/>
        <v>1.6327743949070741E-2</v>
      </c>
      <c r="Y38" s="89">
        <f t="shared" si="13"/>
        <v>2.3212754278774624E-2</v>
      </c>
      <c r="Z38" s="84"/>
      <c r="AA38" s="93" t="s">
        <v>30</v>
      </c>
      <c r="AB38" s="94" t="str">
        <f>AB33</f>
        <v>20 to 29</v>
      </c>
      <c r="AC38" s="136">
        <f t="shared" ref="AC38:AI38" si="14">INDEX(Genderdata1,Genderage,Q$135)</f>
        <v>46340.846000000005</v>
      </c>
      <c r="AD38" s="136">
        <f t="shared" si="14"/>
        <v>42742.671999999999</v>
      </c>
      <c r="AE38" s="136">
        <f t="shared" si="14"/>
        <v>40489.151999999995</v>
      </c>
      <c r="AF38" s="136">
        <f t="shared" si="14"/>
        <v>45562.986000000004</v>
      </c>
      <c r="AG38" s="136">
        <f t="shared" si="14"/>
        <v>56898.115999999995</v>
      </c>
      <c r="AH38" s="136">
        <f t="shared" si="14"/>
        <v>41014.76</v>
      </c>
      <c r="AI38" s="136">
        <f t="shared" si="14"/>
        <v>52699.24</v>
      </c>
      <c r="AJ38" s="84"/>
      <c r="AK38" s="84"/>
      <c r="AL38" s="86"/>
    </row>
    <row r="39" spans="2:75" x14ac:dyDescent="0.25">
      <c r="B39" s="64">
        <v>6</v>
      </c>
      <c r="E39" s="83"/>
      <c r="F39" s="10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93" t="s">
        <v>44</v>
      </c>
      <c r="R39" s="94" t="str">
        <f>R34</f>
        <v>20 to 29</v>
      </c>
      <c r="S39" s="89">
        <f t="shared" ref="S39:Y39" si="15">INDEX(Genderdata4,Genderage+6,Q$135)</f>
        <v>1.760121778125193E-2</v>
      </c>
      <c r="T39" s="89">
        <f t="shared" si="15"/>
        <v>1.7584530100826657E-2</v>
      </c>
      <c r="U39" s="89">
        <f t="shared" si="15"/>
        <v>2.1157702534596222E-2</v>
      </c>
      <c r="V39" s="89">
        <f t="shared" si="15"/>
        <v>1.5540792774711492E-2</v>
      </c>
      <c r="W39" s="89">
        <f t="shared" si="15"/>
        <v>2.0353112915477142E-2</v>
      </c>
      <c r="X39" s="89">
        <f t="shared" si="15"/>
        <v>1.7851400777117582E-2</v>
      </c>
      <c r="Y39" s="89">
        <f t="shared" si="15"/>
        <v>3.0745205539869237E-2</v>
      </c>
      <c r="Z39" s="84"/>
      <c r="AA39" s="93" t="s">
        <v>44</v>
      </c>
      <c r="AB39" s="94" t="str">
        <f>AB34</f>
        <v>20 to 29</v>
      </c>
      <c r="AC39" s="136">
        <f t="shared" ref="AC39:AI39" si="16">INDEX(Genderdata1,Genderage+6,Q$135)</f>
        <v>41071.103999999999</v>
      </c>
      <c r="AD39" s="136">
        <f t="shared" si="16"/>
        <v>48749.288</v>
      </c>
      <c r="AE39" s="136">
        <f t="shared" si="16"/>
        <v>45156.143999999993</v>
      </c>
      <c r="AF39" s="136">
        <f t="shared" si="16"/>
        <v>34224.943999999996</v>
      </c>
      <c r="AG39" s="136">
        <f t="shared" si="16"/>
        <v>55112.207999999999</v>
      </c>
      <c r="AH39" s="136">
        <f t="shared" si="16"/>
        <v>48618.080000000002</v>
      </c>
      <c r="AI39" s="136">
        <f t="shared" si="16"/>
        <v>72498.240000000005</v>
      </c>
      <c r="AJ39" s="84"/>
      <c r="AK39" s="84"/>
      <c r="AL39" s="86"/>
    </row>
    <row r="40" spans="2:75" x14ac:dyDescent="0.25">
      <c r="E40" s="83"/>
      <c r="F40" s="93" t="s">
        <v>286</v>
      </c>
      <c r="G40" s="165" t="s">
        <v>171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6"/>
    </row>
    <row r="41" spans="2:75" x14ac:dyDescent="0.25">
      <c r="B41" s="64">
        <f>IF(B39=1,1,(IF(B39=2,55,(IF(B39=3,109,(IF(B39=4,127,(IF(B39=5,145,(IF(B39=6,37,(IF(B39=7,19,"blorg")))))))))))))</f>
        <v>37</v>
      </c>
      <c r="E41" s="83"/>
      <c r="F41" s="104"/>
      <c r="G41" s="165" t="s">
        <v>172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6"/>
    </row>
    <row r="42" spans="2:75" x14ac:dyDescent="0.25">
      <c r="E42" s="83"/>
      <c r="F42" s="10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93"/>
      <c r="R42" s="88"/>
      <c r="S42" s="96"/>
      <c r="T42" s="96"/>
      <c r="U42" s="96"/>
      <c r="V42" s="96"/>
      <c r="W42" s="96"/>
      <c r="X42" s="96"/>
      <c r="Y42" s="96"/>
      <c r="Z42" s="84"/>
      <c r="AA42" s="93"/>
      <c r="AB42" s="88"/>
      <c r="AC42" s="90"/>
      <c r="AD42" s="90"/>
      <c r="AE42" s="90"/>
      <c r="AF42" s="90"/>
      <c r="AG42" s="90"/>
      <c r="AH42" s="90"/>
      <c r="AI42" s="90"/>
      <c r="AJ42" s="84"/>
      <c r="AK42" s="84"/>
      <c r="AL42" s="86"/>
    </row>
    <row r="43" spans="2:75" x14ac:dyDescent="0.25">
      <c r="E43" s="83"/>
      <c r="F43" s="10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10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6"/>
    </row>
    <row r="44" spans="2:75" ht="15.75" thickBot="1" x14ac:dyDescent="0.3">
      <c r="E44" s="97"/>
      <c r="F44" s="106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106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9"/>
    </row>
    <row r="46" spans="2:75" s="55" customFormat="1" ht="21" x14ac:dyDescent="0.35">
      <c r="C46" s="53"/>
      <c r="D46" s="53" t="s">
        <v>287</v>
      </c>
      <c r="F46" s="107"/>
      <c r="Q46" s="107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2:75" s="74" customFormat="1" ht="21" x14ac:dyDescent="0.35">
      <c r="C47" s="75"/>
      <c r="D47" s="75"/>
      <c r="F47" s="108"/>
      <c r="Q47" s="108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2:75" s="74" customFormat="1" ht="21" hidden="1" x14ac:dyDescent="0.35">
      <c r="C48" s="75"/>
      <c r="D48" s="75"/>
      <c r="F48" s="108"/>
      <c r="Q48" s="117" t="s">
        <v>176</v>
      </c>
      <c r="AA48" s="77" t="s">
        <v>175</v>
      </c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2:76" s="74" customFormat="1" ht="24" hidden="1" x14ac:dyDescent="0.35">
      <c r="C49" s="75"/>
      <c r="D49" s="75"/>
      <c r="F49" s="108"/>
      <c r="Q49" s="26" t="s">
        <v>8</v>
      </c>
      <c r="R49" s="72" t="s">
        <v>164</v>
      </c>
      <c r="S49" s="72" t="s">
        <v>15</v>
      </c>
      <c r="T49" s="72" t="s">
        <v>39</v>
      </c>
      <c r="U49" s="72" t="s">
        <v>40</v>
      </c>
      <c r="V49" s="72" t="s">
        <v>62</v>
      </c>
      <c r="W49" s="72" t="s">
        <v>63</v>
      </c>
      <c r="X49" s="72" t="s">
        <v>64</v>
      </c>
      <c r="Y49" s="73" t="s">
        <v>65</v>
      </c>
      <c r="AA49" s="72" t="s">
        <v>8</v>
      </c>
      <c r="AB49" s="72" t="s">
        <v>164</v>
      </c>
      <c r="AC49" s="72" t="s">
        <v>15</v>
      </c>
      <c r="AD49" s="72" t="s">
        <v>39</v>
      </c>
      <c r="AE49" s="72" t="s">
        <v>40</v>
      </c>
      <c r="AF49" s="72" t="s">
        <v>62</v>
      </c>
      <c r="AG49" s="72" t="s">
        <v>63</v>
      </c>
      <c r="AH49" s="72" t="s">
        <v>64</v>
      </c>
      <c r="AI49" s="73" t="s">
        <v>65</v>
      </c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2:76" s="74" customFormat="1" ht="21" hidden="1" x14ac:dyDescent="0.35">
      <c r="C50" s="75"/>
      <c r="D50" s="75"/>
      <c r="F50" s="108"/>
      <c r="Q50" s="79" t="s">
        <v>30</v>
      </c>
      <c r="R50" s="62" t="str">
        <f t="shared" ref="R50:X50" si="17">INDEX(Genderdata4,Genderage,P$135)</f>
        <v>20 to 29</v>
      </c>
      <c r="S50" s="78">
        <f t="shared" si="17"/>
        <v>1.9330117504507895E-2</v>
      </c>
      <c r="T50" s="78">
        <f t="shared" si="17"/>
        <v>1.5756513775413979E-2</v>
      </c>
      <c r="U50" s="78">
        <f t="shared" si="17"/>
        <v>1.8482390920112769E-2</v>
      </c>
      <c r="V50" s="78">
        <f t="shared" si="17"/>
        <v>1.8064155166315571E-2</v>
      </c>
      <c r="W50" s="78">
        <f t="shared" si="17"/>
        <v>2.1188314268929052E-2</v>
      </c>
      <c r="X50" s="78">
        <f t="shared" si="17"/>
        <v>1.6327743949070741E-2</v>
      </c>
      <c r="Y50" s="62"/>
      <c r="AA50" s="63" t="s">
        <v>30</v>
      </c>
      <c r="AB50" s="62" t="str">
        <f t="shared" ref="AB50:AH50" si="18">INDEX(Genderdata1,Genderage,P$135)</f>
        <v>20 to 29</v>
      </c>
      <c r="AC50" s="61">
        <f t="shared" si="18"/>
        <v>46340.846000000005</v>
      </c>
      <c r="AD50" s="61">
        <f t="shared" si="18"/>
        <v>42742.671999999999</v>
      </c>
      <c r="AE50" s="61">
        <f t="shared" si="18"/>
        <v>40489.151999999995</v>
      </c>
      <c r="AF50" s="61">
        <f t="shared" si="18"/>
        <v>45562.986000000004</v>
      </c>
      <c r="AG50" s="61">
        <f t="shared" si="18"/>
        <v>56898.115999999995</v>
      </c>
      <c r="AH50" s="61">
        <f t="shared" si="18"/>
        <v>41014.76</v>
      </c>
      <c r="AI50" s="62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2:76" s="74" customFormat="1" ht="21" hidden="1" x14ac:dyDescent="0.35">
      <c r="C51" s="75"/>
      <c r="D51" s="75"/>
      <c r="F51" s="108"/>
      <c r="Q51" s="79" t="s">
        <v>44</v>
      </c>
      <c r="R51" s="62" t="str">
        <f t="shared" ref="R51:X51" si="19">INDEX(Genderdata4,Genderage+6,P$135)</f>
        <v>20 to 29</v>
      </c>
      <c r="S51" s="78">
        <f t="shared" si="19"/>
        <v>1.760121778125193E-2</v>
      </c>
      <c r="T51" s="78">
        <f t="shared" si="19"/>
        <v>1.7584530100826657E-2</v>
      </c>
      <c r="U51" s="78">
        <f t="shared" si="19"/>
        <v>2.1157702534596222E-2</v>
      </c>
      <c r="V51" s="78">
        <f t="shared" si="19"/>
        <v>1.5540792774711492E-2</v>
      </c>
      <c r="W51" s="78">
        <f t="shared" si="19"/>
        <v>2.0353112915477142E-2</v>
      </c>
      <c r="X51" s="78">
        <f t="shared" si="19"/>
        <v>1.7851400777117582E-2</v>
      </c>
      <c r="Y51" s="62"/>
      <c r="AA51" s="63" t="s">
        <v>44</v>
      </c>
      <c r="AB51" s="62" t="str">
        <f t="shared" ref="AB51:AH51" si="20">INDEX(Genderdata1,Genderage+6,P$135)</f>
        <v>20 to 29</v>
      </c>
      <c r="AC51" s="61">
        <f t="shared" si="20"/>
        <v>41071.103999999999</v>
      </c>
      <c r="AD51" s="61">
        <f t="shared" si="20"/>
        <v>48749.288</v>
      </c>
      <c r="AE51" s="61">
        <f t="shared" si="20"/>
        <v>45156.143999999993</v>
      </c>
      <c r="AF51" s="61">
        <f t="shared" si="20"/>
        <v>34224.943999999996</v>
      </c>
      <c r="AG51" s="61">
        <f t="shared" si="20"/>
        <v>55112.207999999999</v>
      </c>
      <c r="AH51" s="61">
        <f t="shared" si="20"/>
        <v>48618.080000000002</v>
      </c>
      <c r="AI51" s="62"/>
      <c r="AJ51" s="56"/>
      <c r="AK51" s="58"/>
      <c r="AM51" s="57"/>
      <c r="AN51" s="58"/>
      <c r="AO51" s="76"/>
      <c r="AP51" s="76"/>
      <c r="AQ51" s="76"/>
      <c r="AR51" s="76"/>
      <c r="AS51" s="76"/>
      <c r="AT51" s="76"/>
      <c r="AU51" s="58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2:76" s="74" customFormat="1" ht="21" hidden="1" x14ac:dyDescent="0.35">
      <c r="C52" s="75"/>
      <c r="D52" s="75"/>
      <c r="F52" s="108"/>
      <c r="Q52" s="108"/>
      <c r="AC52" s="57"/>
      <c r="AD52" s="58"/>
      <c r="AE52" s="56"/>
      <c r="AF52" s="56"/>
      <c r="AG52" s="56"/>
      <c r="AH52" s="56"/>
      <c r="AI52" s="56"/>
      <c r="AJ52" s="56"/>
      <c r="AK52" s="58"/>
      <c r="AM52" s="57"/>
      <c r="AN52" s="58"/>
      <c r="AO52" s="76"/>
      <c r="AP52" s="76"/>
      <c r="AQ52" s="76"/>
      <c r="AR52" s="76"/>
      <c r="AS52" s="76"/>
      <c r="AT52" s="76"/>
      <c r="AU52" s="58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2:76" s="169" customFormat="1" hidden="1" x14ac:dyDescent="0.25">
      <c r="F53" s="170">
        <v>1</v>
      </c>
      <c r="G53" s="169">
        <v>2</v>
      </c>
      <c r="H53" s="169">
        <v>3</v>
      </c>
      <c r="I53" s="169">
        <v>4</v>
      </c>
      <c r="J53" s="169">
        <v>5</v>
      </c>
      <c r="K53" s="169">
        <v>6</v>
      </c>
      <c r="L53" s="169">
        <v>7</v>
      </c>
      <c r="M53" s="169">
        <v>8</v>
      </c>
      <c r="N53" s="169">
        <v>9</v>
      </c>
      <c r="O53" s="169">
        <v>10</v>
      </c>
      <c r="P53" s="169">
        <v>11</v>
      </c>
      <c r="Q53" s="170">
        <v>12</v>
      </c>
      <c r="R53" s="169">
        <v>13</v>
      </c>
      <c r="S53" s="169">
        <v>14</v>
      </c>
      <c r="T53" s="169">
        <v>15</v>
      </c>
      <c r="U53" s="169">
        <v>16</v>
      </c>
      <c r="V53" s="169">
        <v>17</v>
      </c>
      <c r="W53" s="169">
        <v>18</v>
      </c>
      <c r="X53" s="169">
        <v>19</v>
      </c>
      <c r="Y53" s="169">
        <v>20</v>
      </c>
      <c r="Z53" s="169">
        <v>21</v>
      </c>
      <c r="AA53" s="169">
        <v>22</v>
      </c>
      <c r="AB53" s="169">
        <v>23</v>
      </c>
      <c r="AC53" s="169">
        <v>24</v>
      </c>
      <c r="AD53" s="169">
        <v>25</v>
      </c>
      <c r="AE53" s="169">
        <v>26</v>
      </c>
      <c r="AF53" s="169">
        <v>27</v>
      </c>
      <c r="AG53" s="169">
        <v>28</v>
      </c>
      <c r="AH53" s="169">
        <v>29</v>
      </c>
      <c r="AI53" s="169">
        <v>30</v>
      </c>
      <c r="AJ53" s="169">
        <v>31</v>
      </c>
      <c r="AK53" s="169">
        <v>32</v>
      </c>
      <c r="AL53" s="169">
        <v>33</v>
      </c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2:76" hidden="1" x14ac:dyDescent="0.25">
      <c r="F54" s="52" t="s">
        <v>173</v>
      </c>
      <c r="S54" t="s">
        <v>166</v>
      </c>
      <c r="AC54" t="s">
        <v>167</v>
      </c>
      <c r="AM54" t="s">
        <v>177</v>
      </c>
      <c r="AV54" t="s">
        <v>178</v>
      </c>
      <c r="BQ54" t="s">
        <v>158</v>
      </c>
    </row>
    <row r="55" spans="2:76" ht="24" hidden="1" x14ac:dyDescent="0.3">
      <c r="F55" s="109" t="str">
        <f>INDEX(Ratiobehaviour,$B$39)</f>
        <v>Never Smoker</v>
      </c>
      <c r="H55" s="26" t="s">
        <v>15</v>
      </c>
      <c r="I55" s="26" t="s">
        <v>39</v>
      </c>
      <c r="J55" s="26" t="s">
        <v>40</v>
      </c>
      <c r="K55" s="26" t="s">
        <v>62</v>
      </c>
      <c r="L55" s="26" t="s">
        <v>63</v>
      </c>
      <c r="M55" s="26" t="s">
        <v>64</v>
      </c>
      <c r="N55" s="2" t="s">
        <v>65</v>
      </c>
      <c r="S55" s="26" t="s">
        <v>15</v>
      </c>
      <c r="T55" s="26" t="s">
        <v>39</v>
      </c>
      <c r="U55" s="26" t="s">
        <v>40</v>
      </c>
      <c r="V55" s="26" t="s">
        <v>62</v>
      </c>
      <c r="W55" s="26" t="s">
        <v>63</v>
      </c>
      <c r="X55" s="26" t="s">
        <v>64</v>
      </c>
      <c r="Y55" s="2" t="s">
        <v>65</v>
      </c>
      <c r="AC55" s="26" t="s">
        <v>15</v>
      </c>
      <c r="AD55" s="26" t="s">
        <v>39</v>
      </c>
      <c r="AE55" s="26" t="s">
        <v>40</v>
      </c>
      <c r="AF55" s="26" t="s">
        <v>62</v>
      </c>
      <c r="AG55" s="26" t="s">
        <v>63</v>
      </c>
      <c r="AH55" s="26" t="s">
        <v>64</v>
      </c>
      <c r="AI55" s="2" t="s">
        <v>65</v>
      </c>
      <c r="AM55" s="26" t="s">
        <v>15</v>
      </c>
      <c r="AN55" s="26" t="s">
        <v>39</v>
      </c>
      <c r="AO55" s="26" t="s">
        <v>40</v>
      </c>
      <c r="AP55" s="26" t="s">
        <v>62</v>
      </c>
      <c r="AQ55" s="26" t="s">
        <v>63</v>
      </c>
      <c r="AR55" s="26" t="s">
        <v>64</v>
      </c>
      <c r="AS55" s="2" t="s">
        <v>65</v>
      </c>
      <c r="AV55" s="26" t="s">
        <v>15</v>
      </c>
      <c r="BQ55" t="s">
        <v>157</v>
      </c>
      <c r="BS55" t="s">
        <v>15</v>
      </c>
      <c r="BT55" t="s">
        <v>39</v>
      </c>
      <c r="BU55" t="s">
        <v>40</v>
      </c>
      <c r="BV55" t="s">
        <v>62</v>
      </c>
      <c r="BW55" t="s">
        <v>63</v>
      </c>
      <c r="BX55" s="26" t="s">
        <v>64</v>
      </c>
    </row>
    <row r="56" spans="2:76" hidden="1" x14ac:dyDescent="0.25">
      <c r="AK56" s="51">
        <f t="shared" ref="AK56:AK69" si="21">Q56</f>
        <v>0</v>
      </c>
      <c r="AL56" s="51">
        <f>R56</f>
        <v>0</v>
      </c>
      <c r="AM56" s="76">
        <f>H56-S56</f>
        <v>0</v>
      </c>
      <c r="AN56" s="76">
        <f t="shared" ref="AN56:AN69" si="22">I56-T56</f>
        <v>0</v>
      </c>
      <c r="AO56" s="76">
        <f t="shared" ref="AO56:AO69" si="23">J56-U56</f>
        <v>0</v>
      </c>
      <c r="AP56" s="76">
        <f t="shared" ref="AP56:AP69" si="24">K56-V56</f>
        <v>0</v>
      </c>
      <c r="AQ56" s="76">
        <f t="shared" ref="AQ56:AQ69" si="25">L56-W56</f>
        <v>0</v>
      </c>
      <c r="AR56" s="76">
        <f t="shared" ref="AR56:AS69" si="26">M56-X56</f>
        <v>0</v>
      </c>
      <c r="AV56" s="76">
        <f>H56+S56</f>
        <v>0</v>
      </c>
    </row>
    <row r="57" spans="2:76" s="146" customFormat="1" hidden="1" x14ac:dyDescent="0.25">
      <c r="B57" s="145"/>
      <c r="F57" s="147" t="str">
        <f>INDEX(ratiodata,ratiobehaviourname+6,G135)</f>
        <v xml:space="preserve">Men, </v>
      </c>
      <c r="G57" s="148" t="str">
        <f t="shared" ref="G57:N57" si="27">INDEX(ratiodata,ratiobehaviourname+6,H$135)</f>
        <v>12 to 19</v>
      </c>
      <c r="H57" s="148">
        <f t="shared" si="27"/>
        <v>1113544</v>
      </c>
      <c r="I57" s="148">
        <f t="shared" si="27"/>
        <v>1200990</v>
      </c>
      <c r="J57" s="148">
        <f t="shared" si="27"/>
        <v>1306553</v>
      </c>
      <c r="K57" s="148">
        <f t="shared" si="27"/>
        <v>1324784</v>
      </c>
      <c r="L57" s="148">
        <f t="shared" si="27"/>
        <v>1330248</v>
      </c>
      <c r="M57" s="148">
        <f t="shared" si="27"/>
        <v>1353318</v>
      </c>
      <c r="N57" s="148">
        <f t="shared" si="27"/>
        <v>1317481</v>
      </c>
      <c r="Q57" s="149" t="str">
        <f>F57</f>
        <v xml:space="preserve">Men, </v>
      </c>
      <c r="R57" s="150" t="str">
        <f>G57</f>
        <v>12 to 19</v>
      </c>
      <c r="S57" s="148">
        <f t="shared" ref="S57:Y57" si="28">INDEX(ratiodata,ratiobehaviourname+6,P$135)</f>
        <v>33406.32</v>
      </c>
      <c r="T57" s="148">
        <f t="shared" si="28"/>
        <v>28823.759999999998</v>
      </c>
      <c r="U57" s="148">
        <f t="shared" si="28"/>
        <v>47035.907999999996</v>
      </c>
      <c r="V57" s="148">
        <f t="shared" si="28"/>
        <v>34444.383999999998</v>
      </c>
      <c r="W57" s="148">
        <f t="shared" si="28"/>
        <v>37246.943999999996</v>
      </c>
      <c r="X57" s="148">
        <f t="shared" si="28"/>
        <v>54132.72</v>
      </c>
      <c r="Y57" s="148">
        <f t="shared" si="28"/>
        <v>52699.24</v>
      </c>
      <c r="AA57" s="150" t="str">
        <f>Q57</f>
        <v xml:space="preserve">Men, </v>
      </c>
      <c r="AB57" s="150" t="str">
        <f t="shared" ref="AB57" si="29">R57</f>
        <v>12 to 19</v>
      </c>
      <c r="AC57" s="151">
        <f t="shared" ref="AC57:AI57" si="30">INDEX(ratiodata,ratiobehaviourname+6,AM$135)</f>
        <v>1.5</v>
      </c>
      <c r="AD57" s="151">
        <f t="shared" si="30"/>
        <v>1.2</v>
      </c>
      <c r="AE57" s="151">
        <f t="shared" si="30"/>
        <v>1.8</v>
      </c>
      <c r="AF57" s="151">
        <f t="shared" si="30"/>
        <v>1.3</v>
      </c>
      <c r="AG57" s="151">
        <f t="shared" si="30"/>
        <v>1.4</v>
      </c>
      <c r="AH57" s="151">
        <f t="shared" si="30"/>
        <v>2</v>
      </c>
      <c r="AI57" s="151">
        <f t="shared" si="30"/>
        <v>2</v>
      </c>
      <c r="AK57" s="150" t="str">
        <f t="shared" si="21"/>
        <v xml:space="preserve">Men, </v>
      </c>
      <c r="AL57" s="150" t="str">
        <f t="shared" ref="AL57:AL69" si="31">R57</f>
        <v>12 to 19</v>
      </c>
      <c r="AM57" s="148">
        <f t="shared" ref="AM57:AM68" si="32">H57-S57</f>
        <v>1080137.68</v>
      </c>
      <c r="AN57" s="148">
        <f t="shared" si="22"/>
        <v>1172166.24</v>
      </c>
      <c r="AO57" s="148">
        <f t="shared" si="23"/>
        <v>1259517.0919999999</v>
      </c>
      <c r="AP57" s="148">
        <f t="shared" si="24"/>
        <v>1290339.6159999999</v>
      </c>
      <c r="AQ57" s="148">
        <f t="shared" si="25"/>
        <v>1293001.0560000001</v>
      </c>
      <c r="AR57" s="148">
        <f t="shared" si="26"/>
        <v>1299185.28</v>
      </c>
      <c r="AS57" s="148">
        <f t="shared" si="26"/>
        <v>1264781.76</v>
      </c>
      <c r="AT57" s="148"/>
      <c r="AU57" s="148"/>
      <c r="AV57" s="148">
        <f t="shared" ref="AV57:AV69" si="33">H57+S57</f>
        <v>1146950.32</v>
      </c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 t="str">
        <f>F57</f>
        <v xml:space="preserve">Men, </v>
      </c>
      <c r="BR57" t="str">
        <f>G57</f>
        <v>12 to 19</v>
      </c>
      <c r="BS57">
        <f t="shared" ref="BS57:BX61" si="34">(H57+H63)*(H76)/(H76+H82)</f>
        <v>1095316.3890833359</v>
      </c>
      <c r="BT57">
        <f t="shared" si="34"/>
        <v>1199189.0965111218</v>
      </c>
      <c r="BU57">
        <f t="shared" si="34"/>
        <v>1297919.9591164137</v>
      </c>
      <c r="BV57">
        <f t="shared" si="34"/>
        <v>1343609.5951489748</v>
      </c>
      <c r="BW57">
        <f t="shared" si="34"/>
        <v>1356471.5197272298</v>
      </c>
      <c r="BX57" s="148">
        <f t="shared" si="34"/>
        <v>1363936.6873121639</v>
      </c>
    </row>
    <row r="58" spans="2:76" s="146" customFormat="1" hidden="1" x14ac:dyDescent="0.25">
      <c r="B58" s="145"/>
      <c r="F58" s="147"/>
      <c r="G58" s="148" t="str">
        <f t="shared" ref="G58:N58" si="35">INDEX(ratiodata,ratiobehaviourname+7,H$135)</f>
        <v>20 to 29</v>
      </c>
      <c r="H58" s="148">
        <f t="shared" si="35"/>
        <v>747433</v>
      </c>
      <c r="I58" s="148">
        <f t="shared" si="35"/>
        <v>763262</v>
      </c>
      <c r="J58" s="148">
        <f t="shared" si="35"/>
        <v>843524</v>
      </c>
      <c r="K58" s="148">
        <f t="shared" si="35"/>
        <v>843759</v>
      </c>
      <c r="L58" s="148">
        <f t="shared" si="35"/>
        <v>981002</v>
      </c>
      <c r="M58" s="148">
        <f t="shared" si="35"/>
        <v>1025369</v>
      </c>
      <c r="N58" s="148">
        <f t="shared" si="35"/>
        <v>1039232</v>
      </c>
      <c r="Q58" s="153"/>
      <c r="R58" s="150" t="str">
        <f t="shared" ref="Q58:R70" si="36">G58</f>
        <v>20 to 29</v>
      </c>
      <c r="S58" s="148">
        <f t="shared" ref="S58:X58" si="37">INDEX(ratiodata,ratiobehaviourname+7,P$135)</f>
        <v>46340.846000000005</v>
      </c>
      <c r="T58" s="148">
        <f t="shared" si="37"/>
        <v>42742.671999999999</v>
      </c>
      <c r="U58" s="148">
        <f t="shared" si="37"/>
        <v>40489.151999999995</v>
      </c>
      <c r="V58" s="148">
        <f t="shared" si="37"/>
        <v>45562.986000000004</v>
      </c>
      <c r="W58" s="148">
        <f t="shared" si="37"/>
        <v>56898.115999999995</v>
      </c>
      <c r="X58" s="148">
        <f t="shared" si="37"/>
        <v>41014.76</v>
      </c>
      <c r="Y58" s="148">
        <f>INDEX(ratiodata,ratiobehaviourname+6,V$135)</f>
        <v>52699.24</v>
      </c>
      <c r="AB58" s="150" t="str">
        <f>R58</f>
        <v>20 to 29</v>
      </c>
      <c r="AC58" s="151">
        <f t="shared" ref="AC58:AI58" si="38">INDEX(ratiodata,ratiobehaviourname+7,AM$135)</f>
        <v>3.1</v>
      </c>
      <c r="AD58" s="151">
        <f t="shared" si="38"/>
        <v>2.8</v>
      </c>
      <c r="AE58" s="151">
        <f t="shared" si="38"/>
        <v>2.4</v>
      </c>
      <c r="AF58" s="151">
        <f t="shared" si="38"/>
        <v>2.7</v>
      </c>
      <c r="AG58" s="151">
        <f t="shared" si="38"/>
        <v>2.9</v>
      </c>
      <c r="AH58" s="151">
        <f t="shared" si="38"/>
        <v>2</v>
      </c>
      <c r="AI58" s="151">
        <f t="shared" si="38"/>
        <v>2.7</v>
      </c>
      <c r="AK58" s="150">
        <f t="shared" si="21"/>
        <v>0</v>
      </c>
      <c r="AL58" s="150" t="str">
        <f t="shared" si="31"/>
        <v>20 to 29</v>
      </c>
      <c r="AM58" s="148">
        <f t="shared" si="32"/>
        <v>701092.15399999998</v>
      </c>
      <c r="AN58" s="148">
        <f t="shared" si="22"/>
        <v>720519.32799999998</v>
      </c>
      <c r="AO58" s="148">
        <f t="shared" si="23"/>
        <v>803034.848</v>
      </c>
      <c r="AP58" s="148">
        <f t="shared" si="24"/>
        <v>798196.01399999997</v>
      </c>
      <c r="AQ58" s="148">
        <f t="shared" si="25"/>
        <v>924103.88399999996</v>
      </c>
      <c r="AR58" s="148">
        <f t="shared" si="26"/>
        <v>984354.24</v>
      </c>
      <c r="AS58" s="148">
        <f t="shared" si="26"/>
        <v>986532.76</v>
      </c>
      <c r="AT58" s="148"/>
      <c r="AU58" s="148"/>
      <c r="AV58" s="148">
        <f t="shared" si="33"/>
        <v>793773.84600000002</v>
      </c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 t="str">
        <f>G58</f>
        <v>20 to 29</v>
      </c>
      <c r="BS58">
        <f t="shared" si="34"/>
        <v>810518.87714416685</v>
      </c>
      <c r="BT58">
        <f t="shared" si="34"/>
        <v>827018.54020241206</v>
      </c>
      <c r="BU58">
        <f t="shared" si="34"/>
        <v>903777.26938905462</v>
      </c>
      <c r="BV58">
        <f t="shared" si="34"/>
        <v>933466.16549452802</v>
      </c>
      <c r="BW58">
        <f t="shared" si="34"/>
        <v>1078199.9999300004</v>
      </c>
      <c r="BX58" s="148">
        <f t="shared" si="34"/>
        <v>1137427.3278497125</v>
      </c>
    </row>
    <row r="59" spans="2:76" s="146" customFormat="1" hidden="1" x14ac:dyDescent="0.25">
      <c r="B59" s="145"/>
      <c r="F59" s="147"/>
      <c r="G59" s="148" t="str">
        <f t="shared" ref="G59:N59" si="39">INDEX(ratiodata,ratiobehaviourname+8,H$135)</f>
        <v>30 to 44</v>
      </c>
      <c r="H59" s="148">
        <f t="shared" si="39"/>
        <v>1140060</v>
      </c>
      <c r="I59" s="148">
        <f t="shared" si="39"/>
        <v>1118755</v>
      </c>
      <c r="J59" s="148">
        <f t="shared" si="39"/>
        <v>1167123</v>
      </c>
      <c r="K59" s="148">
        <f t="shared" si="39"/>
        <v>1203354</v>
      </c>
      <c r="L59" s="148">
        <f t="shared" si="39"/>
        <v>1286380</v>
      </c>
      <c r="M59" s="148">
        <f t="shared" si="39"/>
        <v>1200034</v>
      </c>
      <c r="N59" s="148">
        <f t="shared" si="39"/>
        <v>1282514</v>
      </c>
      <c r="Q59" s="153"/>
      <c r="R59" s="150" t="str">
        <f t="shared" si="36"/>
        <v>30 to 44</v>
      </c>
      <c r="S59" s="148">
        <f t="shared" ref="S59:X59" si="40">INDEX(ratiodata,ratiobehaviourname+8,P$135)</f>
        <v>45602.400000000001</v>
      </c>
      <c r="T59" s="148">
        <f t="shared" si="40"/>
        <v>51462.73</v>
      </c>
      <c r="U59" s="148">
        <f t="shared" si="40"/>
        <v>46684.92</v>
      </c>
      <c r="V59" s="148">
        <f t="shared" si="40"/>
        <v>55354.283999999992</v>
      </c>
      <c r="W59" s="148">
        <f t="shared" si="40"/>
        <v>66891.759999999995</v>
      </c>
      <c r="X59" s="148">
        <f t="shared" si="40"/>
        <v>67201.903999999995</v>
      </c>
      <c r="Y59" s="148">
        <f>INDEX(ratiodata,ratiobehaviourname+6,V$135)</f>
        <v>52699.24</v>
      </c>
      <c r="AB59" s="150" t="str">
        <f t="shared" ref="AB59:AB70" si="41">R59</f>
        <v>30 to 44</v>
      </c>
      <c r="AC59" s="151">
        <f t="shared" ref="AC59:AI59" si="42">INDEX(ratiodata,ratiobehaviourname+8,AM$135)</f>
        <v>2</v>
      </c>
      <c r="AD59" s="151">
        <f t="shared" si="42"/>
        <v>2.2999999999999998</v>
      </c>
      <c r="AE59" s="151">
        <f t="shared" si="42"/>
        <v>2</v>
      </c>
      <c r="AF59" s="151">
        <f t="shared" si="42"/>
        <v>2.2999999999999998</v>
      </c>
      <c r="AG59" s="151">
        <f t="shared" si="42"/>
        <v>2.6</v>
      </c>
      <c r="AH59" s="151">
        <f t="shared" si="42"/>
        <v>2.8</v>
      </c>
      <c r="AI59" s="151">
        <f t="shared" si="42"/>
        <v>2.9</v>
      </c>
      <c r="AK59" s="150">
        <f t="shared" si="21"/>
        <v>0</v>
      </c>
      <c r="AL59" s="150" t="str">
        <f t="shared" si="31"/>
        <v>30 to 44</v>
      </c>
      <c r="AM59" s="148">
        <f t="shared" si="32"/>
        <v>1094457.6000000001</v>
      </c>
      <c r="AN59" s="148">
        <f t="shared" si="22"/>
        <v>1067292.27</v>
      </c>
      <c r="AO59" s="148">
        <f t="shared" si="23"/>
        <v>1120438.08</v>
      </c>
      <c r="AP59" s="148">
        <f t="shared" si="24"/>
        <v>1147999.716</v>
      </c>
      <c r="AQ59" s="148">
        <f t="shared" si="25"/>
        <v>1219488.24</v>
      </c>
      <c r="AR59" s="148">
        <f t="shared" si="26"/>
        <v>1132832.0959999999</v>
      </c>
      <c r="AS59" s="148">
        <f t="shared" si="26"/>
        <v>1229814.76</v>
      </c>
      <c r="AT59" s="148"/>
      <c r="AU59" s="148"/>
      <c r="AV59" s="148">
        <f t="shared" si="33"/>
        <v>1185662.3999999999</v>
      </c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 t="str">
        <f>G59</f>
        <v>30 to 44</v>
      </c>
      <c r="BS59">
        <f t="shared" si="34"/>
        <v>1230937.8073679046</v>
      </c>
      <c r="BT59">
        <f t="shared" si="34"/>
        <v>1237860.2687447998</v>
      </c>
      <c r="BU59">
        <f t="shared" si="34"/>
        <v>1309076.512423266</v>
      </c>
      <c r="BV59">
        <f t="shared" si="34"/>
        <v>1384540.204634686</v>
      </c>
      <c r="BW59">
        <f t="shared" si="34"/>
        <v>1457182.8593058239</v>
      </c>
      <c r="BX59" s="148">
        <f t="shared" si="34"/>
        <v>1387926.8894289976</v>
      </c>
    </row>
    <row r="60" spans="2:76" s="146" customFormat="1" hidden="1" x14ac:dyDescent="0.25">
      <c r="B60" s="145"/>
      <c r="F60" s="147"/>
      <c r="G60" s="148" t="str">
        <f t="shared" ref="G60:N60" si="43">INDEX(ratiodata,ratiobehaviourname+9,H$135)</f>
        <v>45 to 64</v>
      </c>
      <c r="H60" s="148">
        <f t="shared" si="43"/>
        <v>763209</v>
      </c>
      <c r="I60" s="148">
        <f t="shared" si="43"/>
        <v>803089</v>
      </c>
      <c r="J60" s="148">
        <f t="shared" si="43"/>
        <v>919998</v>
      </c>
      <c r="K60" s="148">
        <f t="shared" si="43"/>
        <v>1078459</v>
      </c>
      <c r="L60" s="148">
        <f t="shared" si="43"/>
        <v>1167853</v>
      </c>
      <c r="M60" s="148">
        <f t="shared" si="43"/>
        <v>1230375</v>
      </c>
      <c r="N60" s="148">
        <f t="shared" si="43"/>
        <v>1372092</v>
      </c>
      <c r="Q60" s="153"/>
      <c r="R60" s="150" t="str">
        <f t="shared" si="36"/>
        <v>45 to 64</v>
      </c>
      <c r="S60" s="148">
        <f t="shared" ref="S60:X60" si="44">INDEX(ratiodata,ratiobehaviourname+9,P$135)</f>
        <v>35107.614000000001</v>
      </c>
      <c r="T60" s="148">
        <f t="shared" si="44"/>
        <v>40154.449999999997</v>
      </c>
      <c r="U60" s="148">
        <f t="shared" si="44"/>
        <v>47839.896000000008</v>
      </c>
      <c r="V60" s="148">
        <f t="shared" si="44"/>
        <v>49609.113999999994</v>
      </c>
      <c r="W60" s="148">
        <f t="shared" si="44"/>
        <v>63064.062000000005</v>
      </c>
      <c r="X60" s="148">
        <f t="shared" si="44"/>
        <v>71361.75</v>
      </c>
      <c r="Y60" s="148">
        <f>INDEX(ratiodata,ratiobehaviourname+6,V$135)</f>
        <v>52699.24</v>
      </c>
      <c r="AB60" s="150" t="str">
        <f t="shared" si="41"/>
        <v>45 to 64</v>
      </c>
      <c r="AC60" s="151">
        <f t="shared" ref="AC60:AI60" si="45">INDEX(ratiodata,ratiobehaviourname+9,AM$135)</f>
        <v>2.2999999999999998</v>
      </c>
      <c r="AD60" s="151">
        <f t="shared" si="45"/>
        <v>2.5</v>
      </c>
      <c r="AE60" s="151">
        <f t="shared" si="45"/>
        <v>2.6</v>
      </c>
      <c r="AF60" s="151">
        <f t="shared" si="45"/>
        <v>2.2999999999999998</v>
      </c>
      <c r="AG60" s="151">
        <f t="shared" si="45"/>
        <v>2.7</v>
      </c>
      <c r="AH60" s="151">
        <f t="shared" si="45"/>
        <v>2.9</v>
      </c>
      <c r="AI60" s="151">
        <f t="shared" si="45"/>
        <v>3</v>
      </c>
      <c r="AK60" s="150">
        <f t="shared" si="21"/>
        <v>0</v>
      </c>
      <c r="AL60" s="150" t="str">
        <f t="shared" si="31"/>
        <v>45 to 64</v>
      </c>
      <c r="AM60" s="148">
        <f t="shared" si="32"/>
        <v>728101.38599999994</v>
      </c>
      <c r="AN60" s="148">
        <f t="shared" si="22"/>
        <v>762934.55</v>
      </c>
      <c r="AO60" s="148">
        <f t="shared" si="23"/>
        <v>872158.10400000005</v>
      </c>
      <c r="AP60" s="148">
        <f t="shared" si="24"/>
        <v>1028849.8860000001</v>
      </c>
      <c r="AQ60" s="148">
        <f t="shared" si="25"/>
        <v>1104788.9380000001</v>
      </c>
      <c r="AR60" s="148">
        <f t="shared" si="26"/>
        <v>1159013.25</v>
      </c>
      <c r="AS60" s="148">
        <f t="shared" si="26"/>
        <v>1319392.76</v>
      </c>
      <c r="AT60" s="148"/>
      <c r="AU60" s="148"/>
      <c r="AV60" s="148">
        <f t="shared" si="33"/>
        <v>798316.61400000006</v>
      </c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 t="str">
        <f>G60</f>
        <v>45 to 64</v>
      </c>
      <c r="BS60">
        <f t="shared" si="34"/>
        <v>1020410.3234742812</v>
      </c>
      <c r="BT60">
        <f t="shared" si="34"/>
        <v>1065102.6167587747</v>
      </c>
      <c r="BU60">
        <f t="shared" si="34"/>
        <v>1170251.6135223228</v>
      </c>
      <c r="BV60">
        <f t="shared" si="34"/>
        <v>1363284.2432523565</v>
      </c>
      <c r="BW60">
        <f t="shared" si="34"/>
        <v>1432130.5178568054</v>
      </c>
      <c r="BX60" s="148">
        <f t="shared" si="34"/>
        <v>1527931.0262358955</v>
      </c>
    </row>
    <row r="61" spans="2:76" s="146" customFormat="1" hidden="1" x14ac:dyDescent="0.25">
      <c r="B61" s="145"/>
      <c r="F61" s="147"/>
      <c r="G61" s="148" t="str">
        <f t="shared" ref="G61:N61" si="46">INDEX(ratiodata,ratiobehaviourname+10,H$135)</f>
        <v>65 plus</v>
      </c>
      <c r="H61" s="148">
        <f t="shared" si="46"/>
        <v>298411</v>
      </c>
      <c r="I61" s="148">
        <f t="shared" si="46"/>
        <v>309350</v>
      </c>
      <c r="J61" s="148">
        <f t="shared" si="46"/>
        <v>340007</v>
      </c>
      <c r="K61" s="148">
        <f t="shared" si="46"/>
        <v>372558</v>
      </c>
      <c r="L61" s="148">
        <f t="shared" si="46"/>
        <v>434120</v>
      </c>
      <c r="M61" s="148">
        <f t="shared" si="46"/>
        <v>480694</v>
      </c>
      <c r="N61" s="148">
        <f t="shared" si="46"/>
        <v>534417</v>
      </c>
      <c r="Q61" s="153"/>
      <c r="R61" s="150" t="str">
        <f t="shared" si="36"/>
        <v>65 plus</v>
      </c>
      <c r="S61" s="148">
        <f t="shared" ref="S61:X61" si="47">INDEX(ratiodata,ratiobehaviourname+10,P$135)</f>
        <v>22679.236000000001</v>
      </c>
      <c r="T61" s="148">
        <f t="shared" si="47"/>
        <v>19798.400000000001</v>
      </c>
      <c r="U61" s="148">
        <f t="shared" si="47"/>
        <v>21080.433999999997</v>
      </c>
      <c r="V61" s="148">
        <f t="shared" si="47"/>
        <v>23098.596000000001</v>
      </c>
      <c r="W61" s="148">
        <f t="shared" si="47"/>
        <v>25178.959999999999</v>
      </c>
      <c r="X61" s="148">
        <f t="shared" si="47"/>
        <v>27880.251999999997</v>
      </c>
      <c r="Y61" s="148">
        <f>INDEX(ratiodata,ratiobehaviourname+6,V$135)</f>
        <v>52699.24</v>
      </c>
      <c r="AB61" s="150" t="str">
        <f t="shared" si="41"/>
        <v>65 plus</v>
      </c>
      <c r="AC61" s="151">
        <f t="shared" ref="AC61:AI61" si="48">INDEX(ratiodata,ratiobehaviourname+10,AM$135)</f>
        <v>3.8</v>
      </c>
      <c r="AD61" s="151">
        <f t="shared" si="48"/>
        <v>3.2</v>
      </c>
      <c r="AE61" s="151">
        <f t="shared" si="48"/>
        <v>3.1</v>
      </c>
      <c r="AF61" s="151">
        <f t="shared" si="48"/>
        <v>3.1</v>
      </c>
      <c r="AG61" s="151">
        <f t="shared" si="48"/>
        <v>2.9</v>
      </c>
      <c r="AH61" s="151">
        <f t="shared" si="48"/>
        <v>2.9</v>
      </c>
      <c r="AI61" s="151">
        <f t="shared" si="48"/>
        <v>2.7</v>
      </c>
      <c r="AK61" s="150">
        <f t="shared" si="21"/>
        <v>0</v>
      </c>
      <c r="AL61" s="150" t="str">
        <f t="shared" si="31"/>
        <v>65 plus</v>
      </c>
      <c r="AM61" s="148">
        <f t="shared" si="32"/>
        <v>275731.76400000002</v>
      </c>
      <c r="AN61" s="148">
        <f t="shared" si="22"/>
        <v>289551.59999999998</v>
      </c>
      <c r="AO61" s="148">
        <f t="shared" si="23"/>
        <v>318926.56599999999</v>
      </c>
      <c r="AP61" s="148">
        <f t="shared" si="24"/>
        <v>349459.40399999998</v>
      </c>
      <c r="AQ61" s="148">
        <f t="shared" si="25"/>
        <v>408941.04</v>
      </c>
      <c r="AR61" s="148">
        <f t="shared" si="26"/>
        <v>452813.74800000002</v>
      </c>
      <c r="AS61" s="148">
        <f t="shared" si="26"/>
        <v>481717.76000000001</v>
      </c>
      <c r="AT61" s="148"/>
      <c r="AU61" s="148"/>
      <c r="AV61" s="148">
        <f t="shared" si="33"/>
        <v>321090.23599999998</v>
      </c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 t="str">
        <f>G61</f>
        <v>65 plus</v>
      </c>
      <c r="BS61">
        <f t="shared" si="34"/>
        <v>573803.63645563833</v>
      </c>
      <c r="BT61">
        <f t="shared" si="34"/>
        <v>574525.46260024118</v>
      </c>
      <c r="BU61">
        <f t="shared" si="34"/>
        <v>612507.90402942651</v>
      </c>
      <c r="BV61">
        <f t="shared" si="34"/>
        <v>666108.17128463474</v>
      </c>
      <c r="BW61">
        <f t="shared" si="34"/>
        <v>718521.83518244408</v>
      </c>
      <c r="BX61" s="148">
        <f t="shared" si="34"/>
        <v>761832.07267423975</v>
      </c>
    </row>
    <row r="62" spans="2:76" s="146" customFormat="1" hidden="1" x14ac:dyDescent="0.25">
      <c r="B62" s="145"/>
      <c r="F62" s="147"/>
      <c r="G62" s="148" t="s">
        <v>0</v>
      </c>
      <c r="H62" s="148">
        <f t="shared" ref="H62:N62" si="49">INDEX(ratiodata,ratiobehaviourname+11,I$135)</f>
        <v>4062657</v>
      </c>
      <c r="I62" s="148">
        <f t="shared" si="49"/>
        <v>4195446</v>
      </c>
      <c r="J62" s="148">
        <f t="shared" si="49"/>
        <v>4577205</v>
      </c>
      <c r="K62" s="148">
        <f t="shared" si="49"/>
        <v>4822914</v>
      </c>
      <c r="L62" s="148">
        <f t="shared" si="49"/>
        <v>5199603</v>
      </c>
      <c r="M62" s="148">
        <f t="shared" si="49"/>
        <v>5289790</v>
      </c>
      <c r="N62" s="148">
        <f t="shared" si="49"/>
        <v>5545736</v>
      </c>
      <c r="O62" s="150"/>
      <c r="Q62" s="153"/>
      <c r="R62" s="150" t="str">
        <f t="shared" si="36"/>
        <v>All ages</v>
      </c>
      <c r="S62" s="148">
        <f t="shared" ref="S62:Y62" si="50">INDEX(ratiodata,ratiobehaviourname+11,P$135)</f>
        <v>81253.14</v>
      </c>
      <c r="T62" s="148">
        <f t="shared" si="50"/>
        <v>83908.92</v>
      </c>
      <c r="U62" s="148">
        <f t="shared" si="50"/>
        <v>91544.1</v>
      </c>
      <c r="V62" s="148">
        <f t="shared" si="50"/>
        <v>106104.10800000001</v>
      </c>
      <c r="W62" s="148">
        <f t="shared" si="50"/>
        <v>114391.26600000002</v>
      </c>
      <c r="X62" s="148">
        <f t="shared" si="50"/>
        <v>126954.96</v>
      </c>
      <c r="Y62" s="148">
        <f t="shared" si="50"/>
        <v>133097.66399999999</v>
      </c>
      <c r="AB62" s="150" t="str">
        <f t="shared" si="41"/>
        <v>All ages</v>
      </c>
      <c r="AC62" s="151">
        <f t="shared" ref="AC62:AI62" si="51">INDEX(ratiodata,ratiobehaviourname+11,AM$135)</f>
        <v>1</v>
      </c>
      <c r="AD62" s="151">
        <f t="shared" si="51"/>
        <v>1</v>
      </c>
      <c r="AE62" s="151">
        <f t="shared" si="51"/>
        <v>1</v>
      </c>
      <c r="AF62" s="151">
        <f t="shared" si="51"/>
        <v>1.1000000000000001</v>
      </c>
      <c r="AG62" s="151">
        <f t="shared" si="51"/>
        <v>1.1000000000000001</v>
      </c>
      <c r="AH62" s="151">
        <f t="shared" si="51"/>
        <v>1.2</v>
      </c>
      <c r="AI62" s="151">
        <f t="shared" si="51"/>
        <v>1.2</v>
      </c>
      <c r="AK62" s="150">
        <f t="shared" si="21"/>
        <v>0</v>
      </c>
      <c r="AL62" s="150" t="str">
        <f t="shared" si="31"/>
        <v>All ages</v>
      </c>
      <c r="AM62" s="148">
        <f t="shared" si="32"/>
        <v>3981403.86</v>
      </c>
      <c r="AN62" s="148">
        <f t="shared" si="22"/>
        <v>4111537.08</v>
      </c>
      <c r="AO62" s="148">
        <f t="shared" si="23"/>
        <v>4485660.9000000004</v>
      </c>
      <c r="AP62" s="148">
        <f t="shared" si="24"/>
        <v>4716809.892</v>
      </c>
      <c r="AQ62" s="148">
        <f t="shared" si="25"/>
        <v>5085211.7340000002</v>
      </c>
      <c r="AR62" s="148">
        <f t="shared" si="26"/>
        <v>5162835.04</v>
      </c>
      <c r="AS62" s="148">
        <f t="shared" si="26"/>
        <v>5412638.3360000001</v>
      </c>
      <c r="AT62" s="148"/>
      <c r="AU62" s="148"/>
      <c r="AV62" s="148">
        <f t="shared" si="33"/>
        <v>4143910.14</v>
      </c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 s="148"/>
    </row>
    <row r="63" spans="2:76" s="146" customFormat="1" hidden="1" x14ac:dyDescent="0.25">
      <c r="B63" s="145"/>
      <c r="F63" s="147" t="str">
        <f t="shared" ref="F63:N63" si="52">INDEX(ratiodata,ratiobehaviourname+12,G$135)</f>
        <v xml:space="preserve">Women, </v>
      </c>
      <c r="G63" s="148" t="str">
        <f t="shared" si="52"/>
        <v>12 to 19</v>
      </c>
      <c r="H63" s="148">
        <f t="shared" si="52"/>
        <v>1027731</v>
      </c>
      <c r="I63" s="148">
        <f t="shared" si="52"/>
        <v>1137546</v>
      </c>
      <c r="J63" s="148">
        <f t="shared" si="52"/>
        <v>1230887</v>
      </c>
      <c r="K63" s="148">
        <f t="shared" si="52"/>
        <v>1300702</v>
      </c>
      <c r="L63" s="148">
        <f t="shared" si="52"/>
        <v>1321580</v>
      </c>
      <c r="M63" s="148">
        <f t="shared" si="52"/>
        <v>1310869</v>
      </c>
      <c r="N63" s="148">
        <f t="shared" si="52"/>
        <v>1326748</v>
      </c>
      <c r="Q63" s="149" t="str">
        <f t="shared" si="36"/>
        <v xml:space="preserve">Women, </v>
      </c>
      <c r="R63" s="150" t="str">
        <f t="shared" si="36"/>
        <v>12 to 19</v>
      </c>
      <c r="S63" s="148">
        <f t="shared" ref="S63:Y63" si="53">INDEX(ratiodata,ratiobehaviourname+12,P$135)</f>
        <v>30831.93</v>
      </c>
      <c r="T63" s="148">
        <f t="shared" si="53"/>
        <v>27301.103999999999</v>
      </c>
      <c r="U63" s="148">
        <f t="shared" si="53"/>
        <v>44311.932000000001</v>
      </c>
      <c r="V63" s="148">
        <f t="shared" si="53"/>
        <v>33818.252</v>
      </c>
      <c r="W63" s="148">
        <f t="shared" si="53"/>
        <v>37004.239999999998</v>
      </c>
      <c r="X63" s="148">
        <f t="shared" si="53"/>
        <v>52434.76</v>
      </c>
      <c r="Y63" s="148">
        <f t="shared" si="53"/>
        <v>53069.919999999998</v>
      </c>
      <c r="AA63" s="150" t="str">
        <f>Q63</f>
        <v xml:space="preserve">Women, </v>
      </c>
      <c r="AB63" s="150" t="str">
        <f t="shared" si="41"/>
        <v>12 to 19</v>
      </c>
      <c r="AC63" s="151">
        <f t="shared" ref="AC63:AI63" si="54">INDEX(ratiodata,ratiobehaviourname+12,AM$135)</f>
        <v>1.5</v>
      </c>
      <c r="AD63" s="151">
        <f t="shared" si="54"/>
        <v>1.2</v>
      </c>
      <c r="AE63" s="151">
        <f t="shared" si="54"/>
        <v>1.8</v>
      </c>
      <c r="AF63" s="151">
        <f t="shared" si="54"/>
        <v>1.3</v>
      </c>
      <c r="AG63" s="151">
        <f t="shared" si="54"/>
        <v>1.4</v>
      </c>
      <c r="AH63" s="151">
        <f t="shared" si="54"/>
        <v>2</v>
      </c>
      <c r="AI63" s="151">
        <f t="shared" si="54"/>
        <v>2</v>
      </c>
      <c r="AK63" s="150" t="str">
        <f t="shared" si="21"/>
        <v xml:space="preserve">Women, </v>
      </c>
      <c r="AL63" s="150" t="str">
        <f t="shared" si="31"/>
        <v>12 to 19</v>
      </c>
      <c r="AM63" s="148">
        <f t="shared" si="32"/>
        <v>996899.07</v>
      </c>
      <c r="AN63" s="148">
        <f t="shared" si="22"/>
        <v>1110244.8959999999</v>
      </c>
      <c r="AO63" s="148">
        <f t="shared" si="23"/>
        <v>1186575.068</v>
      </c>
      <c r="AP63" s="148">
        <f t="shared" si="24"/>
        <v>1266883.7479999999</v>
      </c>
      <c r="AQ63" s="148">
        <f t="shared" si="25"/>
        <v>1284575.76</v>
      </c>
      <c r="AR63" s="148">
        <f t="shared" si="26"/>
        <v>1258434.24</v>
      </c>
      <c r="AS63" s="148">
        <f t="shared" si="26"/>
        <v>1273678.08</v>
      </c>
      <c r="AT63" s="148"/>
      <c r="AU63" s="148"/>
      <c r="AV63" s="148">
        <f t="shared" si="33"/>
        <v>1058562.93</v>
      </c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t="str">
        <f>F63</f>
        <v xml:space="preserve">Women, </v>
      </c>
      <c r="BR63" t="str">
        <f>G63</f>
        <v>12 to 19</v>
      </c>
      <c r="BS63">
        <f t="shared" ref="BS63:BX67" si="55">(H63+H57)*(H82)/(H76+H82)</f>
        <v>1045958.6109166642</v>
      </c>
      <c r="BT63">
        <f t="shared" si="55"/>
        <v>1139346.9034888782</v>
      </c>
      <c r="BU63">
        <f t="shared" si="55"/>
        <v>1239520.0408835863</v>
      </c>
      <c r="BV63">
        <f t="shared" si="55"/>
        <v>1281876.4048510252</v>
      </c>
      <c r="BW63">
        <f t="shared" si="55"/>
        <v>1295356.4802727702</v>
      </c>
      <c r="BX63" s="148">
        <f t="shared" si="55"/>
        <v>1300250.3126878361</v>
      </c>
    </row>
    <row r="64" spans="2:76" s="146" customFormat="1" hidden="1" x14ac:dyDescent="0.25">
      <c r="B64" s="145"/>
      <c r="F64" s="147"/>
      <c r="G64" s="148" t="str">
        <f t="shared" ref="G64:N64" si="56">INDEX(ratiodata,ratiobehaviourname+13,H$135)</f>
        <v>20 to 29</v>
      </c>
      <c r="H64" s="148">
        <f t="shared" si="56"/>
        <v>855648</v>
      </c>
      <c r="I64" s="148">
        <f t="shared" si="56"/>
        <v>870523</v>
      </c>
      <c r="J64" s="148">
        <f t="shared" si="56"/>
        <v>940753</v>
      </c>
      <c r="K64" s="148">
        <f t="shared" si="56"/>
        <v>1006616</v>
      </c>
      <c r="L64" s="148">
        <f t="shared" si="56"/>
        <v>1148171</v>
      </c>
      <c r="M64" s="148">
        <f t="shared" si="56"/>
        <v>1215452</v>
      </c>
      <c r="N64" s="148">
        <f t="shared" si="56"/>
        <v>1342560</v>
      </c>
      <c r="Q64" s="153"/>
      <c r="R64" s="150" t="str">
        <f t="shared" si="36"/>
        <v>20 to 29</v>
      </c>
      <c r="S64" s="148">
        <f t="shared" ref="S64:Y64" si="57">INDEX(ratiodata,ratiobehaviourname+13,P$135)</f>
        <v>41071.103999999999</v>
      </c>
      <c r="T64" s="148">
        <f t="shared" si="57"/>
        <v>48749.288</v>
      </c>
      <c r="U64" s="148">
        <f t="shared" si="57"/>
        <v>45156.143999999993</v>
      </c>
      <c r="V64" s="148">
        <f t="shared" si="57"/>
        <v>34224.943999999996</v>
      </c>
      <c r="W64" s="148">
        <f t="shared" si="57"/>
        <v>55112.207999999999</v>
      </c>
      <c r="X64" s="148">
        <f t="shared" si="57"/>
        <v>48618.080000000002</v>
      </c>
      <c r="Y64" s="148">
        <f t="shared" si="57"/>
        <v>72498.240000000005</v>
      </c>
      <c r="AA64" s="150"/>
      <c r="AB64" s="150" t="str">
        <f t="shared" si="41"/>
        <v>20 to 29</v>
      </c>
      <c r="AC64" s="151">
        <f t="shared" ref="AC64:AI64" si="58">INDEX(ratiodata,ratiobehaviourname+13,AM$135)</f>
        <v>2.4</v>
      </c>
      <c r="AD64" s="151">
        <f t="shared" si="58"/>
        <v>2.8</v>
      </c>
      <c r="AE64" s="151">
        <f t="shared" si="58"/>
        <v>2.4</v>
      </c>
      <c r="AF64" s="151">
        <f t="shared" si="58"/>
        <v>1.7</v>
      </c>
      <c r="AG64" s="151">
        <f t="shared" si="58"/>
        <v>2.4</v>
      </c>
      <c r="AH64" s="151">
        <f t="shared" si="58"/>
        <v>2</v>
      </c>
      <c r="AI64" s="151">
        <f t="shared" si="58"/>
        <v>2.7</v>
      </c>
      <c r="AK64" s="150">
        <f t="shared" si="21"/>
        <v>0</v>
      </c>
      <c r="AL64" s="150" t="str">
        <f t="shared" si="31"/>
        <v>20 to 29</v>
      </c>
      <c r="AM64" s="148">
        <f t="shared" si="32"/>
        <v>814576.89599999995</v>
      </c>
      <c r="AN64" s="148">
        <f t="shared" si="22"/>
        <v>821773.71200000006</v>
      </c>
      <c r="AO64" s="148">
        <f t="shared" si="23"/>
        <v>895596.85600000003</v>
      </c>
      <c r="AP64" s="148">
        <f t="shared" si="24"/>
        <v>972391.05599999998</v>
      </c>
      <c r="AQ64" s="148">
        <f t="shared" si="25"/>
        <v>1093058.7919999999</v>
      </c>
      <c r="AR64" s="148">
        <f t="shared" si="26"/>
        <v>1166833.92</v>
      </c>
      <c r="AS64" s="148">
        <f t="shared" si="26"/>
        <v>1270061.76</v>
      </c>
      <c r="AT64" s="148"/>
      <c r="AU64" s="148"/>
      <c r="AV64" s="148">
        <f t="shared" si="33"/>
        <v>896719.10400000005</v>
      </c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 t="str">
        <f>G64</f>
        <v>20 to 29</v>
      </c>
      <c r="BS64">
        <f t="shared" si="55"/>
        <v>792562.12285583315</v>
      </c>
      <c r="BT64">
        <f t="shared" si="55"/>
        <v>806766.45979758794</v>
      </c>
      <c r="BU64">
        <f t="shared" si="55"/>
        <v>880499.73061094538</v>
      </c>
      <c r="BV64">
        <f t="shared" si="55"/>
        <v>916908.83450547198</v>
      </c>
      <c r="BW64">
        <f t="shared" si="55"/>
        <v>1050973.0000699996</v>
      </c>
      <c r="BX64" s="148">
        <f t="shared" si="55"/>
        <v>1103393.6721502875</v>
      </c>
    </row>
    <row r="65" spans="2:76" s="146" customFormat="1" hidden="1" x14ac:dyDescent="0.25">
      <c r="B65" s="145"/>
      <c r="F65" s="147"/>
      <c r="G65" s="148" t="str">
        <f t="shared" ref="G65:N65" si="59">INDEX(ratiodata,ratiobehaviourname+14,H$135)</f>
        <v>30 to 44</v>
      </c>
      <c r="H65" s="148">
        <f t="shared" si="59"/>
        <v>1321094</v>
      </c>
      <c r="I65" s="148">
        <f t="shared" si="59"/>
        <v>1352000</v>
      </c>
      <c r="J65" s="148">
        <f t="shared" si="59"/>
        <v>1448701</v>
      </c>
      <c r="K65" s="148">
        <f t="shared" si="59"/>
        <v>1561531</v>
      </c>
      <c r="L65" s="148">
        <f t="shared" si="59"/>
        <v>1632072</v>
      </c>
      <c r="M65" s="148">
        <f t="shared" si="59"/>
        <v>1584393</v>
      </c>
      <c r="N65" s="148">
        <f t="shared" si="59"/>
        <v>1683100</v>
      </c>
      <c r="Q65" s="153"/>
      <c r="R65" s="150" t="str">
        <f t="shared" si="36"/>
        <v>30 to 44</v>
      </c>
      <c r="S65" s="148">
        <f t="shared" ref="S65:Y65" si="60">INDEX(ratiodata,ratiobehaviourname+14,P$135)</f>
        <v>52843.76</v>
      </c>
      <c r="T65" s="148">
        <f t="shared" si="60"/>
        <v>62191.999999999993</v>
      </c>
      <c r="U65" s="148">
        <f t="shared" si="60"/>
        <v>57948.04</v>
      </c>
      <c r="V65" s="148">
        <f t="shared" si="60"/>
        <v>56215.116000000009</v>
      </c>
      <c r="W65" s="148">
        <f t="shared" si="60"/>
        <v>65282.879999999997</v>
      </c>
      <c r="X65" s="148">
        <f t="shared" si="60"/>
        <v>69713.292000000001</v>
      </c>
      <c r="Y65" s="148">
        <f t="shared" si="60"/>
        <v>74056.400000000009</v>
      </c>
      <c r="AA65" s="150"/>
      <c r="AB65" s="150" t="str">
        <f t="shared" si="41"/>
        <v>30 to 44</v>
      </c>
      <c r="AC65" s="151">
        <f t="shared" ref="AC65:AI65" si="61">INDEX(ratiodata,ratiobehaviourname+14,AM$135)</f>
        <v>2</v>
      </c>
      <c r="AD65" s="151">
        <f t="shared" si="61"/>
        <v>2.2999999999999998</v>
      </c>
      <c r="AE65" s="151">
        <f t="shared" si="61"/>
        <v>2</v>
      </c>
      <c r="AF65" s="151">
        <f t="shared" si="61"/>
        <v>1.8</v>
      </c>
      <c r="AG65" s="151">
        <f t="shared" si="61"/>
        <v>2</v>
      </c>
      <c r="AH65" s="151">
        <f t="shared" si="61"/>
        <v>2.2000000000000002</v>
      </c>
      <c r="AI65" s="151">
        <f t="shared" si="61"/>
        <v>2.2000000000000002</v>
      </c>
      <c r="AK65" s="150">
        <f t="shared" si="21"/>
        <v>0</v>
      </c>
      <c r="AL65" s="150" t="str">
        <f t="shared" si="31"/>
        <v>30 to 44</v>
      </c>
      <c r="AM65" s="148">
        <f t="shared" si="32"/>
        <v>1268250.24</v>
      </c>
      <c r="AN65" s="148">
        <f t="shared" si="22"/>
        <v>1289808</v>
      </c>
      <c r="AO65" s="148">
        <f t="shared" si="23"/>
        <v>1390752.96</v>
      </c>
      <c r="AP65" s="148">
        <f t="shared" si="24"/>
        <v>1505315.8840000001</v>
      </c>
      <c r="AQ65" s="148">
        <f t="shared" si="25"/>
        <v>1566789.12</v>
      </c>
      <c r="AR65" s="148">
        <f t="shared" si="26"/>
        <v>1514679.7080000001</v>
      </c>
      <c r="AS65" s="148">
        <f t="shared" si="26"/>
        <v>1609043.6</v>
      </c>
      <c r="AT65" s="148"/>
      <c r="AU65" s="148"/>
      <c r="AV65" s="148">
        <f t="shared" si="33"/>
        <v>1373937.76</v>
      </c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 t="str">
        <f>G65</f>
        <v>30 to 44</v>
      </c>
      <c r="BS65">
        <f t="shared" si="55"/>
        <v>1230216.1926320954</v>
      </c>
      <c r="BT65">
        <f t="shared" si="55"/>
        <v>1232894.7312552002</v>
      </c>
      <c r="BU65">
        <f t="shared" si="55"/>
        <v>1306747.487576734</v>
      </c>
      <c r="BV65">
        <f t="shared" si="55"/>
        <v>1380344.795365314</v>
      </c>
      <c r="BW65">
        <f t="shared" si="55"/>
        <v>1461269.1406941761</v>
      </c>
      <c r="BX65" s="148">
        <f t="shared" si="55"/>
        <v>1396500.1105710024</v>
      </c>
    </row>
    <row r="66" spans="2:76" s="146" customFormat="1" hidden="1" x14ac:dyDescent="0.25">
      <c r="B66" s="145"/>
      <c r="F66" s="147"/>
      <c r="G66" s="148" t="str">
        <f t="shared" ref="G66:N66" si="62">INDEX(ratiodata,ratiobehaviourname+15,H$135)</f>
        <v>45 to 64</v>
      </c>
      <c r="H66" s="148">
        <f t="shared" si="62"/>
        <v>1300198</v>
      </c>
      <c r="I66" s="148">
        <f t="shared" si="62"/>
        <v>1350233</v>
      </c>
      <c r="J66" s="148">
        <f t="shared" si="62"/>
        <v>1447528</v>
      </c>
      <c r="K66" s="148">
        <f t="shared" si="62"/>
        <v>1679313</v>
      </c>
      <c r="L66" s="148">
        <f t="shared" si="62"/>
        <v>1722545</v>
      </c>
      <c r="M66" s="148">
        <f t="shared" si="62"/>
        <v>1853240</v>
      </c>
      <c r="N66" s="148">
        <f t="shared" si="62"/>
        <v>1926559</v>
      </c>
      <c r="Q66" s="153"/>
      <c r="R66" s="150" t="str">
        <f t="shared" si="36"/>
        <v>45 to 64</v>
      </c>
      <c r="S66" s="148">
        <f t="shared" ref="S66:Y66" si="63">INDEX(ratiodata,ratiobehaviourname+15,P$135)</f>
        <v>52007.92</v>
      </c>
      <c r="T66" s="148">
        <f t="shared" si="63"/>
        <v>56709.786000000007</v>
      </c>
      <c r="U66" s="148">
        <f t="shared" si="63"/>
        <v>63691.232000000004</v>
      </c>
      <c r="V66" s="148">
        <f t="shared" si="63"/>
        <v>63813.893999999993</v>
      </c>
      <c r="W66" s="148">
        <f t="shared" si="63"/>
        <v>72346.89</v>
      </c>
      <c r="X66" s="148">
        <f t="shared" si="63"/>
        <v>85249.04</v>
      </c>
      <c r="Y66" s="148">
        <f t="shared" si="63"/>
        <v>92474.831999999995</v>
      </c>
      <c r="AA66" s="150"/>
      <c r="AB66" s="150" t="str">
        <f t="shared" si="41"/>
        <v>45 to 64</v>
      </c>
      <c r="AC66" s="151">
        <f t="shared" ref="AC66:AI66" si="64">INDEX(ratiodata,ratiobehaviourname+15,AM$135)</f>
        <v>2</v>
      </c>
      <c r="AD66" s="151">
        <f t="shared" si="64"/>
        <v>2.1</v>
      </c>
      <c r="AE66" s="151">
        <f t="shared" si="64"/>
        <v>2.2000000000000002</v>
      </c>
      <c r="AF66" s="151">
        <f t="shared" si="64"/>
        <v>1.9</v>
      </c>
      <c r="AG66" s="151">
        <f t="shared" si="64"/>
        <v>2.1</v>
      </c>
      <c r="AH66" s="151">
        <f t="shared" si="64"/>
        <v>2.2999999999999998</v>
      </c>
      <c r="AI66" s="151">
        <f t="shared" si="64"/>
        <v>2.4</v>
      </c>
      <c r="AK66" s="150">
        <f t="shared" si="21"/>
        <v>0</v>
      </c>
      <c r="AL66" s="150" t="str">
        <f t="shared" si="31"/>
        <v>45 to 64</v>
      </c>
      <c r="AM66" s="148">
        <f t="shared" si="32"/>
        <v>1248190.08</v>
      </c>
      <c r="AN66" s="148">
        <f t="shared" si="22"/>
        <v>1293523.2139999999</v>
      </c>
      <c r="AO66" s="148">
        <f t="shared" si="23"/>
        <v>1383836.7679999999</v>
      </c>
      <c r="AP66" s="148">
        <f t="shared" si="24"/>
        <v>1615499.1059999999</v>
      </c>
      <c r="AQ66" s="148">
        <f t="shared" si="25"/>
        <v>1650198.11</v>
      </c>
      <c r="AR66" s="148">
        <f t="shared" si="26"/>
        <v>1767990.96</v>
      </c>
      <c r="AS66" s="148">
        <f t="shared" si="26"/>
        <v>1834084.1680000001</v>
      </c>
      <c r="AT66" s="148"/>
      <c r="AU66" s="148"/>
      <c r="AV66" s="148">
        <f t="shared" si="33"/>
        <v>1352205.92</v>
      </c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 t="str">
        <f>G66</f>
        <v>45 to 64</v>
      </c>
      <c r="BS66">
        <f t="shared" si="55"/>
        <v>1042996.6765257188</v>
      </c>
      <c r="BT66">
        <f t="shared" si="55"/>
        <v>1088219.3832412253</v>
      </c>
      <c r="BU66">
        <f t="shared" si="55"/>
        <v>1197274.3864776772</v>
      </c>
      <c r="BV66">
        <f t="shared" si="55"/>
        <v>1394487.7567476435</v>
      </c>
      <c r="BW66">
        <f t="shared" si="55"/>
        <v>1458267.4821431946</v>
      </c>
      <c r="BX66" s="148">
        <f t="shared" si="55"/>
        <v>1555683.9737641045</v>
      </c>
    </row>
    <row r="67" spans="2:76" s="146" customFormat="1" hidden="1" x14ac:dyDescent="0.25">
      <c r="B67" s="145"/>
      <c r="F67" s="147"/>
      <c r="G67" s="148" t="str">
        <f t="shared" ref="G67:N67" si="65">INDEX(ratiodata,ratiobehaviourname+16,H$135)</f>
        <v>65 plus</v>
      </c>
      <c r="H67" s="148">
        <f t="shared" si="65"/>
        <v>1015681</v>
      </c>
      <c r="I67" s="148">
        <f t="shared" si="65"/>
        <v>1000591</v>
      </c>
      <c r="J67" s="148">
        <f t="shared" si="65"/>
        <v>1036182</v>
      </c>
      <c r="K67" s="148">
        <f t="shared" si="65"/>
        <v>1111698</v>
      </c>
      <c r="L67" s="148">
        <f t="shared" si="65"/>
        <v>1157507</v>
      </c>
      <c r="M67" s="148">
        <f t="shared" si="65"/>
        <v>1195289</v>
      </c>
      <c r="N67" s="148">
        <f t="shared" si="65"/>
        <v>1274399</v>
      </c>
      <c r="Q67" s="153"/>
      <c r="R67" s="150" t="str">
        <f t="shared" si="36"/>
        <v>65 plus</v>
      </c>
      <c r="S67" s="148">
        <f t="shared" ref="S67:Y67" si="66">INDEX(ratiodata,ratiobehaviourname+16,P$135)</f>
        <v>24376.343999999997</v>
      </c>
      <c r="T67" s="148">
        <f t="shared" si="66"/>
        <v>30017.73</v>
      </c>
      <c r="U67" s="148">
        <f t="shared" si="66"/>
        <v>31085.46</v>
      </c>
      <c r="V67" s="148">
        <f t="shared" si="66"/>
        <v>35574.336000000003</v>
      </c>
      <c r="W67" s="148">
        <f t="shared" si="66"/>
        <v>39355.237999999998</v>
      </c>
      <c r="X67" s="148">
        <f t="shared" si="66"/>
        <v>43030.404000000002</v>
      </c>
      <c r="Y67" s="148">
        <f t="shared" si="66"/>
        <v>45878.364000000001</v>
      </c>
      <c r="AA67" s="150"/>
      <c r="AB67" s="150" t="str">
        <f t="shared" si="41"/>
        <v>65 plus</v>
      </c>
      <c r="AC67" s="151">
        <f t="shared" ref="AC67:AI67" si="67">INDEX(ratiodata,ratiobehaviourname+16,AM$135)</f>
        <v>1.2</v>
      </c>
      <c r="AD67" s="151">
        <f t="shared" si="67"/>
        <v>1.5</v>
      </c>
      <c r="AE67" s="151">
        <f t="shared" si="67"/>
        <v>1.5</v>
      </c>
      <c r="AF67" s="151">
        <f t="shared" si="67"/>
        <v>1.6</v>
      </c>
      <c r="AG67" s="151">
        <f t="shared" si="67"/>
        <v>1.7</v>
      </c>
      <c r="AH67" s="151">
        <f t="shared" si="67"/>
        <v>1.8</v>
      </c>
      <c r="AI67" s="151">
        <f t="shared" si="67"/>
        <v>1.8</v>
      </c>
      <c r="AK67" s="150">
        <f t="shared" si="21"/>
        <v>0</v>
      </c>
      <c r="AL67" s="150" t="str">
        <f t="shared" si="31"/>
        <v>65 plus</v>
      </c>
      <c r="AM67" s="148">
        <f t="shared" si="32"/>
        <v>991304.65599999996</v>
      </c>
      <c r="AN67" s="148">
        <f t="shared" si="22"/>
        <v>970573.27</v>
      </c>
      <c r="AO67" s="148">
        <f t="shared" si="23"/>
        <v>1005096.54</v>
      </c>
      <c r="AP67" s="148">
        <f t="shared" si="24"/>
        <v>1076123.6640000001</v>
      </c>
      <c r="AQ67" s="148">
        <f t="shared" si="25"/>
        <v>1118151.7620000001</v>
      </c>
      <c r="AR67" s="148">
        <f t="shared" si="26"/>
        <v>1152258.5959999999</v>
      </c>
      <c r="AS67" s="148">
        <f t="shared" si="26"/>
        <v>1228520.6359999999</v>
      </c>
      <c r="AT67" s="148"/>
      <c r="AU67" s="148"/>
      <c r="AV67" s="148">
        <f t="shared" si="33"/>
        <v>1040057.344</v>
      </c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 t="str">
        <f>G67</f>
        <v>65 plus</v>
      </c>
      <c r="BS67">
        <f t="shared" si="55"/>
        <v>740288.36354436167</v>
      </c>
      <c r="BT67">
        <f t="shared" si="55"/>
        <v>735415.53739975882</v>
      </c>
      <c r="BU67">
        <f t="shared" si="55"/>
        <v>763681.09597057349</v>
      </c>
      <c r="BV67">
        <f t="shared" si="55"/>
        <v>818147.82871536526</v>
      </c>
      <c r="BW67">
        <f t="shared" si="55"/>
        <v>873105.16481755592</v>
      </c>
      <c r="BX67" s="148">
        <f t="shared" si="55"/>
        <v>914150.92732576025</v>
      </c>
    </row>
    <row r="68" spans="2:76" s="146" customFormat="1" hidden="1" x14ac:dyDescent="0.25">
      <c r="B68" s="145"/>
      <c r="F68" s="147"/>
      <c r="G68" s="148" t="s">
        <v>0</v>
      </c>
      <c r="H68" s="148">
        <f>H70</f>
        <v>5520352</v>
      </c>
      <c r="I68" s="148">
        <f t="shared" ref="I68:N68" si="68">I70</f>
        <v>5710893</v>
      </c>
      <c r="J68" s="148">
        <f t="shared" si="68"/>
        <v>6104051</v>
      </c>
      <c r="K68" s="148">
        <f t="shared" si="68"/>
        <v>6659860</v>
      </c>
      <c r="L68" s="148">
        <f t="shared" si="68"/>
        <v>6981875</v>
      </c>
      <c r="M68" s="148">
        <f t="shared" si="68"/>
        <v>7159243</v>
      </c>
      <c r="N68" s="148">
        <f t="shared" si="68"/>
        <v>7553366</v>
      </c>
      <c r="O68" s="150"/>
      <c r="Q68" s="153"/>
      <c r="R68" s="150" t="str">
        <f t="shared" si="36"/>
        <v>All ages</v>
      </c>
      <c r="S68" s="148">
        <f>S70</f>
        <v>99366.335999999996</v>
      </c>
      <c r="T68" s="148">
        <f t="shared" ref="T68:X68" si="69">T70</f>
        <v>102796.07400000001</v>
      </c>
      <c r="U68" s="148">
        <f t="shared" si="69"/>
        <v>97664.815999999992</v>
      </c>
      <c r="V68" s="148">
        <f t="shared" si="69"/>
        <v>119877.48</v>
      </c>
      <c r="W68" s="148">
        <f t="shared" si="69"/>
        <v>125673.75</v>
      </c>
      <c r="X68" s="148">
        <f t="shared" si="69"/>
        <v>128866.37400000001</v>
      </c>
      <c r="Y68" s="148">
        <f t="shared" ref="Y68" si="70">Y70</f>
        <v>151067.32</v>
      </c>
      <c r="AA68" s="150"/>
      <c r="AB68" s="150" t="str">
        <f t="shared" si="41"/>
        <v>All ages</v>
      </c>
      <c r="AC68" s="151">
        <f>AC70</f>
        <v>0.9</v>
      </c>
      <c r="AD68" s="151">
        <f t="shared" ref="AD68:AH68" si="71">AD70</f>
        <v>0.9</v>
      </c>
      <c r="AE68" s="151">
        <f t="shared" si="71"/>
        <v>0.8</v>
      </c>
      <c r="AF68" s="151">
        <f t="shared" si="71"/>
        <v>0.9</v>
      </c>
      <c r="AG68" s="151">
        <f t="shared" si="71"/>
        <v>0.9</v>
      </c>
      <c r="AH68" s="151">
        <f t="shared" si="71"/>
        <v>0.9</v>
      </c>
      <c r="AI68" s="151">
        <f t="shared" ref="AI68" si="72">AI70</f>
        <v>1</v>
      </c>
      <c r="AK68" s="150">
        <f t="shared" si="21"/>
        <v>0</v>
      </c>
      <c r="AL68" s="150" t="str">
        <f t="shared" si="31"/>
        <v>All ages</v>
      </c>
      <c r="AM68" s="148">
        <f t="shared" si="32"/>
        <v>5420985.6639999999</v>
      </c>
      <c r="AN68" s="148">
        <f t="shared" si="22"/>
        <v>5608096.926</v>
      </c>
      <c r="AO68" s="148">
        <f t="shared" si="23"/>
        <v>6006386.1840000004</v>
      </c>
      <c r="AP68" s="148">
        <f t="shared" si="24"/>
        <v>6539982.5199999996</v>
      </c>
      <c r="AQ68" s="148">
        <f t="shared" si="25"/>
        <v>6856201.25</v>
      </c>
      <c r="AR68" s="148">
        <f t="shared" si="26"/>
        <v>7030376.6260000002</v>
      </c>
      <c r="AS68" s="148">
        <f t="shared" si="26"/>
        <v>7402298.6799999997</v>
      </c>
      <c r="AT68" s="148"/>
      <c r="AU68" s="148"/>
      <c r="AV68" s="148">
        <f t="shared" si="33"/>
        <v>5619718.3360000001</v>
      </c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2:76" s="146" customFormat="1" hidden="1" x14ac:dyDescent="0.25">
      <c r="B69" s="145"/>
      <c r="F69" s="147" t="str">
        <f t="shared" ref="F69:N69" si="73">INDEX(ratiodata,ratiobehaviourname+11,G$135)</f>
        <v xml:space="preserve">Men, </v>
      </c>
      <c r="G69" s="148" t="str">
        <f t="shared" si="73"/>
        <v>All ages</v>
      </c>
      <c r="H69" s="148">
        <f t="shared" si="73"/>
        <v>4062657</v>
      </c>
      <c r="I69" s="148">
        <f t="shared" si="73"/>
        <v>4195446</v>
      </c>
      <c r="J69" s="148">
        <f t="shared" si="73"/>
        <v>4577205</v>
      </c>
      <c r="K69" s="148">
        <f t="shared" si="73"/>
        <v>4822914</v>
      </c>
      <c r="L69" s="148">
        <f t="shared" si="73"/>
        <v>5199603</v>
      </c>
      <c r="M69" s="148">
        <f t="shared" si="73"/>
        <v>5289790</v>
      </c>
      <c r="N69" s="148">
        <f t="shared" si="73"/>
        <v>5545736</v>
      </c>
      <c r="O69" s="150"/>
      <c r="Q69" s="149" t="str">
        <f t="shared" si="36"/>
        <v xml:space="preserve">Men, </v>
      </c>
      <c r="R69" s="150" t="str">
        <f t="shared" si="36"/>
        <v>All ages</v>
      </c>
      <c r="S69" s="148">
        <f t="shared" ref="S69:Y69" si="74">INDEX(ratiodata,ratiobehaviourname+11,P$135)</f>
        <v>81253.14</v>
      </c>
      <c r="T69" s="148">
        <f t="shared" si="74"/>
        <v>83908.92</v>
      </c>
      <c r="U69" s="148">
        <f t="shared" si="74"/>
        <v>91544.1</v>
      </c>
      <c r="V69" s="148">
        <f t="shared" si="74"/>
        <v>106104.10800000001</v>
      </c>
      <c r="W69" s="148">
        <f t="shared" si="74"/>
        <v>114391.26600000002</v>
      </c>
      <c r="X69" s="148">
        <f t="shared" si="74"/>
        <v>126954.96</v>
      </c>
      <c r="Y69" s="148">
        <f t="shared" si="74"/>
        <v>133097.66399999999</v>
      </c>
      <c r="AA69" s="150" t="str">
        <f>Q69</f>
        <v xml:space="preserve">Men, </v>
      </c>
      <c r="AB69" s="150" t="str">
        <f t="shared" si="41"/>
        <v>All ages</v>
      </c>
      <c r="AC69" s="151">
        <f t="shared" ref="AC69:AI69" si="75">INDEX(ratiodata,ratiobehaviourname+11,AM$135)</f>
        <v>1</v>
      </c>
      <c r="AD69" s="151">
        <f t="shared" si="75"/>
        <v>1</v>
      </c>
      <c r="AE69" s="151">
        <f t="shared" si="75"/>
        <v>1</v>
      </c>
      <c r="AF69" s="151">
        <f t="shared" si="75"/>
        <v>1.1000000000000001</v>
      </c>
      <c r="AG69" s="151">
        <f t="shared" si="75"/>
        <v>1.1000000000000001</v>
      </c>
      <c r="AH69" s="151">
        <f t="shared" si="75"/>
        <v>1.2</v>
      </c>
      <c r="AI69" s="151">
        <f t="shared" si="75"/>
        <v>1.2</v>
      </c>
      <c r="AK69" s="150" t="str">
        <f t="shared" si="21"/>
        <v xml:space="preserve">Men, </v>
      </c>
      <c r="AL69" s="150" t="str">
        <f t="shared" si="31"/>
        <v>All ages</v>
      </c>
      <c r="AM69" s="148">
        <f>H69-S69</f>
        <v>3981403.86</v>
      </c>
      <c r="AN69" s="148">
        <f t="shared" si="22"/>
        <v>4111537.08</v>
      </c>
      <c r="AO69" s="148">
        <f t="shared" si="23"/>
        <v>4485660.9000000004</v>
      </c>
      <c r="AP69" s="148">
        <f t="shared" si="24"/>
        <v>4716809.892</v>
      </c>
      <c r="AQ69" s="148">
        <f t="shared" si="25"/>
        <v>5085211.7340000002</v>
      </c>
      <c r="AR69" s="148">
        <f t="shared" si="26"/>
        <v>5162835.04</v>
      </c>
      <c r="AS69" s="148">
        <f t="shared" si="26"/>
        <v>5412638.3360000001</v>
      </c>
      <c r="AT69" s="148"/>
      <c r="AU69" s="148"/>
      <c r="AV69" s="148">
        <f t="shared" si="33"/>
        <v>4143910.14</v>
      </c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 t="str">
        <f>F69</f>
        <v xml:space="preserve">Men, </v>
      </c>
      <c r="BR69" t="str">
        <f>G69</f>
        <v>All ages</v>
      </c>
      <c r="BS69">
        <f t="shared" ref="BS69:BX69" si="76">(H69+H70)*H89/(H90+H89)</f>
        <v>4713712.0815913863</v>
      </c>
      <c r="BT69">
        <f t="shared" si="76"/>
        <v>4879511.1630718699</v>
      </c>
      <c r="BU69">
        <f t="shared" si="76"/>
        <v>5264811.6042210953</v>
      </c>
      <c r="BV69">
        <f t="shared" si="76"/>
        <v>5659795.3542643255</v>
      </c>
      <c r="BW69">
        <f t="shared" si="76"/>
        <v>6008069.24048068</v>
      </c>
      <c r="BX69" s="148">
        <f t="shared" si="76"/>
        <v>6141487.6138924304</v>
      </c>
    </row>
    <row r="70" spans="2:76" s="146" customFormat="1" hidden="1" x14ac:dyDescent="0.25">
      <c r="B70" s="145"/>
      <c r="F70" s="147" t="str">
        <f t="shared" ref="F70:N70" si="77">INDEX(ratiodata,ratiobehaviourname+17,G$135)</f>
        <v xml:space="preserve">Women, </v>
      </c>
      <c r="G70" s="148" t="str">
        <f t="shared" si="77"/>
        <v>All ages</v>
      </c>
      <c r="H70" s="148">
        <f t="shared" si="77"/>
        <v>5520352</v>
      </c>
      <c r="I70" s="148">
        <f t="shared" si="77"/>
        <v>5710893</v>
      </c>
      <c r="J70" s="148">
        <f t="shared" si="77"/>
        <v>6104051</v>
      </c>
      <c r="K70" s="148">
        <f t="shared" si="77"/>
        <v>6659860</v>
      </c>
      <c r="L70" s="148">
        <f t="shared" si="77"/>
        <v>6981875</v>
      </c>
      <c r="M70" s="148">
        <f t="shared" si="77"/>
        <v>7159243</v>
      </c>
      <c r="N70" s="148">
        <f t="shared" si="77"/>
        <v>7553366</v>
      </c>
      <c r="O70" s="150"/>
      <c r="Q70" s="149" t="str">
        <f t="shared" si="36"/>
        <v xml:space="preserve">Women, </v>
      </c>
      <c r="R70" s="150" t="str">
        <f t="shared" si="36"/>
        <v>All ages</v>
      </c>
      <c r="S70" s="148">
        <f t="shared" ref="S70:Y70" si="78">INDEX(ratiodata,ratiobehaviourname+17,P$135)</f>
        <v>99366.335999999996</v>
      </c>
      <c r="T70" s="148">
        <f t="shared" si="78"/>
        <v>102796.07400000001</v>
      </c>
      <c r="U70" s="148">
        <f t="shared" si="78"/>
        <v>97664.815999999992</v>
      </c>
      <c r="V70" s="148">
        <f t="shared" si="78"/>
        <v>119877.48</v>
      </c>
      <c r="W70" s="148">
        <f t="shared" si="78"/>
        <v>125673.75</v>
      </c>
      <c r="X70" s="148">
        <f t="shared" si="78"/>
        <v>128866.37400000001</v>
      </c>
      <c r="Y70" s="148">
        <f t="shared" si="78"/>
        <v>151067.32</v>
      </c>
      <c r="AA70" s="150" t="str">
        <f>Q70</f>
        <v xml:space="preserve">Women, </v>
      </c>
      <c r="AB70" s="150" t="str">
        <f t="shared" si="41"/>
        <v>All ages</v>
      </c>
      <c r="AC70" s="151">
        <f t="shared" ref="AC70:AI70" si="79">INDEX(ratiodata,ratiobehaviourname+17,AM$135)</f>
        <v>0.9</v>
      </c>
      <c r="AD70" s="151">
        <f t="shared" si="79"/>
        <v>0.9</v>
      </c>
      <c r="AE70" s="151">
        <f t="shared" si="79"/>
        <v>0.8</v>
      </c>
      <c r="AF70" s="151">
        <f t="shared" si="79"/>
        <v>0.9</v>
      </c>
      <c r="AG70" s="151">
        <f t="shared" si="79"/>
        <v>0.9</v>
      </c>
      <c r="AH70" s="151">
        <f t="shared" si="79"/>
        <v>0.9</v>
      </c>
      <c r="AI70" s="151">
        <f t="shared" si="79"/>
        <v>1</v>
      </c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 t="str">
        <f>F70</f>
        <v xml:space="preserve">Women, </v>
      </c>
      <c r="BR70" t="str">
        <f>G70</f>
        <v>All ages</v>
      </c>
      <c r="BS70">
        <f t="shared" ref="BS70:BX70" si="80">(H69+H70)*H90/(H89+H90)</f>
        <v>4869296.9184086137</v>
      </c>
      <c r="BT70">
        <f t="shared" si="80"/>
        <v>5026827.8369281301</v>
      </c>
      <c r="BU70">
        <f t="shared" si="80"/>
        <v>5416444.3957789047</v>
      </c>
      <c r="BV70">
        <f t="shared" si="80"/>
        <v>5822978.6457356745</v>
      </c>
      <c r="BW70">
        <f t="shared" si="80"/>
        <v>6173408.75951932</v>
      </c>
      <c r="BX70" s="148">
        <f t="shared" si="80"/>
        <v>6307545.3861075696</v>
      </c>
    </row>
    <row r="71" spans="2:76" s="146" customFormat="1" hidden="1" x14ac:dyDescent="0.25">
      <c r="B71" s="145"/>
      <c r="F71" s="147"/>
      <c r="G71" s="154" t="s">
        <v>276</v>
      </c>
      <c r="H71" s="155">
        <f t="shared" ref="H71:N71" si="81">H69/H70</f>
        <v>0.73594165734358974</v>
      </c>
      <c r="I71" s="155">
        <f t="shared" si="81"/>
        <v>0.73463922367307533</v>
      </c>
      <c r="J71" s="155">
        <f t="shared" si="81"/>
        <v>0.74986349229388816</v>
      </c>
      <c r="K71" s="155">
        <f t="shared" si="81"/>
        <v>0.7241764841903584</v>
      </c>
      <c r="L71" s="155">
        <f t="shared" si="81"/>
        <v>0.74472874406946554</v>
      </c>
      <c r="M71" s="155">
        <f t="shared" si="81"/>
        <v>0.73887560458556867</v>
      </c>
      <c r="N71" s="155">
        <f t="shared" si="81"/>
        <v>0.7342072395273842</v>
      </c>
      <c r="Q71" s="153"/>
      <c r="U71" s="152"/>
      <c r="V71" s="148"/>
      <c r="W71" s="148"/>
      <c r="X71" s="148"/>
      <c r="Y71" s="148"/>
      <c r="Z71" s="148"/>
      <c r="AA71" s="148"/>
      <c r="AB71" s="148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2:76" hidden="1" x14ac:dyDescent="0.25">
      <c r="F72" s="110"/>
      <c r="U72" s="57"/>
      <c r="V72" s="56"/>
      <c r="W72" s="56"/>
      <c r="X72" s="56"/>
      <c r="Y72" s="56"/>
      <c r="Z72" s="56"/>
      <c r="AA72" s="56"/>
      <c r="AB72" s="56"/>
    </row>
    <row r="73" spans="2:76" hidden="1" x14ac:dyDescent="0.25">
      <c r="F73" s="111" t="s">
        <v>163</v>
      </c>
    </row>
    <row r="74" spans="2:76" ht="18.75" hidden="1" x14ac:dyDescent="0.3">
      <c r="F74" s="109" t="s">
        <v>153</v>
      </c>
      <c r="G74" t="s">
        <v>278</v>
      </c>
      <c r="H74" s="26" t="s">
        <v>15</v>
      </c>
      <c r="I74" s="26" t="s">
        <v>39</v>
      </c>
      <c r="J74" s="26" t="s">
        <v>40</v>
      </c>
      <c r="K74" s="26" t="s">
        <v>62</v>
      </c>
      <c r="L74" s="26" t="s">
        <v>63</v>
      </c>
      <c r="M74" s="26" t="s">
        <v>64</v>
      </c>
      <c r="N74" s="2" t="s">
        <v>65</v>
      </c>
      <c r="P74" s="26" t="s">
        <v>160</v>
      </c>
      <c r="AC74" t="s">
        <v>181</v>
      </c>
    </row>
    <row r="75" spans="2:76" hidden="1" x14ac:dyDescent="0.25">
      <c r="AC75" s="26" t="s">
        <v>15</v>
      </c>
      <c r="AD75" s="26" t="s">
        <v>39</v>
      </c>
      <c r="AE75" s="26" t="s">
        <v>40</v>
      </c>
      <c r="AF75" s="26" t="s">
        <v>62</v>
      </c>
      <c r="AG75" s="26" t="s">
        <v>63</v>
      </c>
      <c r="AH75" s="26" t="s">
        <v>64</v>
      </c>
      <c r="AI75" s="2" t="s">
        <v>65</v>
      </c>
    </row>
    <row r="76" spans="2:76" s="146" customFormat="1" hidden="1" x14ac:dyDescent="0.25">
      <c r="B76" s="145"/>
      <c r="F76" s="156" t="str">
        <f>F307</f>
        <v xml:space="preserve">Men, </v>
      </c>
      <c r="G76" s="148" t="str">
        <f t="shared" ref="G76:G80" si="82">G306</f>
        <v>12 to 19 years</v>
      </c>
      <c r="H76" s="148">
        <f t="shared" ref="H76:N80" si="83">IF($B$39=7,(H306-H180),H306)</f>
        <v>1648552</v>
      </c>
      <c r="I76" s="148">
        <f t="shared" si="83"/>
        <v>1689945</v>
      </c>
      <c r="J76" s="148">
        <f t="shared" si="83"/>
        <v>1707545</v>
      </c>
      <c r="K76" s="148">
        <f t="shared" si="83"/>
        <v>1722008</v>
      </c>
      <c r="L76" s="148">
        <f t="shared" si="83"/>
        <v>1710265</v>
      </c>
      <c r="M76" s="148">
        <f t="shared" si="83"/>
        <v>1657120</v>
      </c>
      <c r="N76" s="148">
        <f t="shared" si="83"/>
        <v>1626444</v>
      </c>
      <c r="Q76" s="153"/>
      <c r="AA76" s="148" t="str">
        <f>F76</f>
        <v xml:space="preserve">Men, </v>
      </c>
      <c r="AB76" s="148" t="str">
        <f>G76</f>
        <v>12 to 19 years</v>
      </c>
      <c r="AC76" s="157">
        <v>1.1000000000000001</v>
      </c>
      <c r="AD76" s="157">
        <v>1.2</v>
      </c>
      <c r="AE76" s="157">
        <v>1.2</v>
      </c>
      <c r="AF76" s="157">
        <v>1.3</v>
      </c>
      <c r="AG76" s="157">
        <v>1.4</v>
      </c>
      <c r="AH76" s="157">
        <v>1.4</v>
      </c>
      <c r="AI76" s="158">
        <v>1.5</v>
      </c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2:76" s="146" customFormat="1" hidden="1" x14ac:dyDescent="0.25">
      <c r="B77" s="145"/>
      <c r="F77" s="147"/>
      <c r="G77" s="148" t="str">
        <f t="shared" si="82"/>
        <v>20 to 29 years</v>
      </c>
      <c r="H77" s="148">
        <f t="shared" si="83"/>
        <v>2088005</v>
      </c>
      <c r="I77" s="148">
        <f t="shared" si="83"/>
        <v>2131406</v>
      </c>
      <c r="J77" s="148">
        <f t="shared" si="83"/>
        <v>2190688</v>
      </c>
      <c r="K77" s="148">
        <f t="shared" si="83"/>
        <v>2242033</v>
      </c>
      <c r="L77" s="148">
        <f t="shared" si="83"/>
        <v>2314960</v>
      </c>
      <c r="M77" s="148">
        <f t="shared" si="83"/>
        <v>2386369</v>
      </c>
      <c r="N77" s="148">
        <f t="shared" si="83"/>
        <v>2417573</v>
      </c>
      <c r="Q77" s="153"/>
      <c r="AA77" s="152"/>
      <c r="AB77" s="148" t="str">
        <f t="shared" ref="AB77:AB87" si="84">G77</f>
        <v>20 to 29 years</v>
      </c>
      <c r="AC77" s="157">
        <v>1.2</v>
      </c>
      <c r="AD77" s="157">
        <v>1.4</v>
      </c>
      <c r="AE77" s="157">
        <v>1.2</v>
      </c>
      <c r="AF77" s="157">
        <v>1.3</v>
      </c>
      <c r="AG77" s="157">
        <v>1.4</v>
      </c>
      <c r="AH77" s="157">
        <v>1.5</v>
      </c>
      <c r="AI77" s="158">
        <v>1.7</v>
      </c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2:76" s="146" customFormat="1" hidden="1" x14ac:dyDescent="0.25">
      <c r="B78" s="145"/>
      <c r="F78" s="147"/>
      <c r="G78" s="148" t="str">
        <f t="shared" si="82"/>
        <v>30 to 44  years</v>
      </c>
      <c r="H78" s="148">
        <f t="shared" si="83"/>
        <v>3730607</v>
      </c>
      <c r="I78" s="148">
        <f t="shared" si="83"/>
        <v>3675536</v>
      </c>
      <c r="J78" s="148">
        <f t="shared" si="83"/>
        <v>3564090</v>
      </c>
      <c r="K78" s="148">
        <f t="shared" si="83"/>
        <v>3514970</v>
      </c>
      <c r="L78" s="148">
        <f t="shared" si="83"/>
        <v>3438729</v>
      </c>
      <c r="M78" s="148">
        <f t="shared" si="83"/>
        <v>3417356</v>
      </c>
      <c r="N78" s="148">
        <f t="shared" si="83"/>
        <v>3478777</v>
      </c>
      <c r="Q78" s="153"/>
      <c r="AA78" s="152"/>
      <c r="AB78" s="148" t="str">
        <f t="shared" si="84"/>
        <v>30 to 44  years</v>
      </c>
      <c r="AC78" s="157">
        <v>0.9</v>
      </c>
      <c r="AD78" s="157">
        <v>1</v>
      </c>
      <c r="AE78" s="157">
        <v>0.9</v>
      </c>
      <c r="AF78" s="157">
        <v>1</v>
      </c>
      <c r="AG78" s="157">
        <v>1.2</v>
      </c>
      <c r="AH78" s="157">
        <v>1.2</v>
      </c>
      <c r="AI78" s="158">
        <v>1.4</v>
      </c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2:76" s="146" customFormat="1" hidden="1" x14ac:dyDescent="0.25">
      <c r="B79" s="145"/>
      <c r="F79" s="147"/>
      <c r="G79" s="148" t="str">
        <f t="shared" si="82"/>
        <v>45 to 64 years</v>
      </c>
      <c r="H79" s="148">
        <f t="shared" si="83"/>
        <v>3594376</v>
      </c>
      <c r="I79" s="148">
        <f t="shared" si="83"/>
        <v>3862735</v>
      </c>
      <c r="J79" s="148">
        <f t="shared" si="83"/>
        <v>4100787</v>
      </c>
      <c r="K79" s="148">
        <f t="shared" si="83"/>
        <v>4405490</v>
      </c>
      <c r="L79" s="148">
        <f t="shared" si="83"/>
        <v>4640061</v>
      </c>
      <c r="M79" s="148">
        <f t="shared" si="83"/>
        <v>4763115</v>
      </c>
      <c r="N79" s="148">
        <f t="shared" si="83"/>
        <v>4838321</v>
      </c>
      <c r="Q79" s="153"/>
      <c r="AA79" s="152"/>
      <c r="AB79" s="148" t="str">
        <f t="shared" si="84"/>
        <v>45 to 64 years</v>
      </c>
      <c r="AC79" s="157">
        <v>0.9</v>
      </c>
      <c r="AD79" s="157">
        <v>1</v>
      </c>
      <c r="AE79" s="157">
        <v>0.9</v>
      </c>
      <c r="AF79" s="157">
        <v>0.9</v>
      </c>
      <c r="AG79" s="157">
        <v>1</v>
      </c>
      <c r="AH79" s="157">
        <v>1.1000000000000001</v>
      </c>
      <c r="AI79" s="158">
        <v>1.2</v>
      </c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2:76" s="146" customFormat="1" hidden="1" x14ac:dyDescent="0.25">
      <c r="B80" s="145"/>
      <c r="F80" s="147"/>
      <c r="G80" s="148" t="str">
        <f t="shared" si="82"/>
        <v>65 plus</v>
      </c>
      <c r="H80" s="148">
        <f t="shared" si="83"/>
        <v>1587800</v>
      </c>
      <c r="I80" s="148">
        <f t="shared" si="83"/>
        <v>1642555</v>
      </c>
      <c r="J80" s="148">
        <f t="shared" si="83"/>
        <v>1733567</v>
      </c>
      <c r="K80" s="148">
        <f t="shared" si="83"/>
        <v>1862198</v>
      </c>
      <c r="L80" s="148">
        <f t="shared" si="83"/>
        <v>1994894</v>
      </c>
      <c r="M80" s="148">
        <f t="shared" si="83"/>
        <v>2149666</v>
      </c>
      <c r="N80" s="148">
        <f t="shared" si="83"/>
        <v>2353342</v>
      </c>
      <c r="Q80" s="153"/>
      <c r="AA80" s="152"/>
      <c r="AB80" s="148" t="str">
        <f t="shared" si="84"/>
        <v>65 plus</v>
      </c>
      <c r="AC80" s="157">
        <v>1.2</v>
      </c>
      <c r="AD80" s="157">
        <v>1.2</v>
      </c>
      <c r="AE80" s="157">
        <v>1.1000000000000001</v>
      </c>
      <c r="AF80" s="157">
        <v>1.2</v>
      </c>
      <c r="AG80" s="157">
        <v>1.3</v>
      </c>
      <c r="AH80" s="157">
        <v>1</v>
      </c>
      <c r="AI80" s="158">
        <v>1.1000000000000001</v>
      </c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2:75" s="146" customFormat="1" hidden="1" x14ac:dyDescent="0.25">
      <c r="B81" s="145"/>
      <c r="F81" s="147"/>
      <c r="G81" s="148" t="str">
        <f t="shared" ref="G81:M81" si="85">G89</f>
        <v>All ages</v>
      </c>
      <c r="H81" s="148">
        <f t="shared" si="85"/>
        <v>12649340</v>
      </c>
      <c r="I81" s="148">
        <f t="shared" si="85"/>
        <v>13002177</v>
      </c>
      <c r="J81" s="148">
        <f t="shared" si="85"/>
        <v>13296677</v>
      </c>
      <c r="K81" s="148">
        <f t="shared" si="85"/>
        <v>13746699</v>
      </c>
      <c r="L81" s="148">
        <f t="shared" si="85"/>
        <v>14098909</v>
      </c>
      <c r="M81" s="148">
        <f t="shared" si="85"/>
        <v>14373626</v>
      </c>
      <c r="N81" s="148">
        <f t="shared" ref="N81" si="86">N89</f>
        <v>14714457</v>
      </c>
      <c r="Q81" s="153"/>
      <c r="AA81" s="152"/>
      <c r="AB81" s="148" t="str">
        <f t="shared" si="84"/>
        <v>All ages</v>
      </c>
      <c r="AC81" s="157">
        <v>0.4</v>
      </c>
      <c r="AD81" s="157">
        <v>0.5</v>
      </c>
      <c r="AE81" s="157">
        <v>0.5</v>
      </c>
      <c r="AF81" s="157">
        <v>0.5</v>
      </c>
      <c r="AG81" s="157">
        <v>0.5</v>
      </c>
      <c r="AH81" s="157">
        <v>0.6</v>
      </c>
      <c r="AI81" s="158">
        <v>0.6</v>
      </c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2:75" s="146" customFormat="1" hidden="1" x14ac:dyDescent="0.25">
      <c r="B82" s="145"/>
      <c r="F82" s="156" t="str">
        <f>F312</f>
        <v xml:space="preserve">Women, </v>
      </c>
      <c r="G82" s="148" t="str">
        <f t="shared" ref="G82:G86" si="87">G312</f>
        <v>12 to 19 years</v>
      </c>
      <c r="H82" s="148">
        <f t="shared" ref="H82:N86" si="88">IF($B$39=7,(H312-H186),H312)</f>
        <v>1574264</v>
      </c>
      <c r="I82" s="148">
        <f t="shared" si="88"/>
        <v>1605613</v>
      </c>
      <c r="J82" s="148">
        <f t="shared" si="88"/>
        <v>1630714</v>
      </c>
      <c r="K82" s="148">
        <f t="shared" si="88"/>
        <v>1642889</v>
      </c>
      <c r="L82" s="148">
        <f t="shared" si="88"/>
        <v>1633210</v>
      </c>
      <c r="M82" s="148">
        <f t="shared" si="88"/>
        <v>1579744</v>
      </c>
      <c r="N82" s="148">
        <f t="shared" si="88"/>
        <v>1539440</v>
      </c>
      <c r="Q82" s="153"/>
      <c r="AA82" s="148" t="str">
        <f>F82</f>
        <v xml:space="preserve">Women, </v>
      </c>
      <c r="AB82" s="148" t="str">
        <f t="shared" si="84"/>
        <v>12 to 19 years</v>
      </c>
      <c r="AC82" s="157">
        <v>1.1000000000000001</v>
      </c>
      <c r="AD82" s="157">
        <v>1.2</v>
      </c>
      <c r="AE82" s="157">
        <v>1.2</v>
      </c>
      <c r="AF82" s="157">
        <v>1.3</v>
      </c>
      <c r="AG82" s="157">
        <v>1.4</v>
      </c>
      <c r="AH82" s="157">
        <v>1.4</v>
      </c>
      <c r="AI82" s="158">
        <v>1.5</v>
      </c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2:75" s="146" customFormat="1" hidden="1" x14ac:dyDescent="0.25">
      <c r="B83" s="145"/>
      <c r="F83" s="147"/>
      <c r="G83" s="148" t="str">
        <f t="shared" si="87"/>
        <v>20 to 29 years</v>
      </c>
      <c r="H83" s="148">
        <f t="shared" si="88"/>
        <v>2041746</v>
      </c>
      <c r="I83" s="148">
        <f t="shared" si="88"/>
        <v>2079212</v>
      </c>
      <c r="J83" s="148">
        <f t="shared" si="88"/>
        <v>2134265</v>
      </c>
      <c r="K83" s="148">
        <f t="shared" si="88"/>
        <v>2202265</v>
      </c>
      <c r="L83" s="148">
        <f t="shared" si="88"/>
        <v>2256502</v>
      </c>
      <c r="M83" s="148">
        <f t="shared" si="88"/>
        <v>2314965</v>
      </c>
      <c r="N83" s="148">
        <f t="shared" si="88"/>
        <v>2358034</v>
      </c>
      <c r="Q83" s="153"/>
      <c r="AA83" s="152"/>
      <c r="AB83" s="148" t="str">
        <f t="shared" si="84"/>
        <v>20 to 29 years</v>
      </c>
      <c r="AC83" s="157">
        <v>1.2</v>
      </c>
      <c r="AD83" s="157">
        <v>1.4</v>
      </c>
      <c r="AE83" s="157">
        <v>1.2</v>
      </c>
      <c r="AF83" s="157">
        <v>1.3</v>
      </c>
      <c r="AG83" s="157">
        <v>1.4</v>
      </c>
      <c r="AH83" s="157">
        <v>1.5</v>
      </c>
      <c r="AI83" s="158">
        <v>1.7</v>
      </c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2:75" s="146" customFormat="1" hidden="1" x14ac:dyDescent="0.25">
      <c r="B84" s="145"/>
      <c r="F84" s="147"/>
      <c r="G84" s="148" t="str">
        <f t="shared" si="87"/>
        <v>30 to 44  years</v>
      </c>
      <c r="H84" s="148">
        <f t="shared" si="88"/>
        <v>3728420</v>
      </c>
      <c r="I84" s="148">
        <f t="shared" si="88"/>
        <v>3660792</v>
      </c>
      <c r="J84" s="148">
        <f t="shared" si="88"/>
        <v>3557749</v>
      </c>
      <c r="K84" s="148">
        <f t="shared" si="88"/>
        <v>3504319</v>
      </c>
      <c r="L84" s="148">
        <f t="shared" si="88"/>
        <v>3448372</v>
      </c>
      <c r="M84" s="148">
        <f t="shared" si="88"/>
        <v>3438465</v>
      </c>
      <c r="N84" s="148">
        <f t="shared" si="88"/>
        <v>3505522</v>
      </c>
      <c r="Q84" s="153"/>
      <c r="AA84" s="152"/>
      <c r="AB84" s="148" t="str">
        <f t="shared" si="84"/>
        <v>30 to 44  years</v>
      </c>
      <c r="AC84" s="157">
        <v>0.9</v>
      </c>
      <c r="AD84" s="157">
        <v>1</v>
      </c>
      <c r="AE84" s="157">
        <v>0.9</v>
      </c>
      <c r="AF84" s="157">
        <v>1</v>
      </c>
      <c r="AG84" s="157">
        <v>1.2</v>
      </c>
      <c r="AH84" s="157">
        <v>1.2</v>
      </c>
      <c r="AI84" s="158">
        <v>1.4</v>
      </c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2:75" s="146" customFormat="1" hidden="1" x14ac:dyDescent="0.25">
      <c r="B85" s="145"/>
      <c r="F85" s="147"/>
      <c r="G85" s="148" t="str">
        <f t="shared" si="87"/>
        <v>45 to 64 years</v>
      </c>
      <c r="H85" s="148">
        <f t="shared" si="88"/>
        <v>3673936</v>
      </c>
      <c r="I85" s="148">
        <f t="shared" si="88"/>
        <v>3946571</v>
      </c>
      <c r="J85" s="148">
        <f t="shared" si="88"/>
        <v>4195480</v>
      </c>
      <c r="K85" s="148">
        <f t="shared" si="88"/>
        <v>4506325</v>
      </c>
      <c r="L85" s="148">
        <f t="shared" si="88"/>
        <v>4724744</v>
      </c>
      <c r="M85" s="148">
        <f t="shared" si="88"/>
        <v>4849631</v>
      </c>
      <c r="N85" s="148">
        <f t="shared" si="88"/>
        <v>4899158</v>
      </c>
      <c r="Q85" s="153"/>
      <c r="AA85" s="152"/>
      <c r="AB85" s="148" t="str">
        <f t="shared" si="84"/>
        <v>45 to 64 years</v>
      </c>
      <c r="AC85" s="157">
        <v>0.9</v>
      </c>
      <c r="AD85" s="157">
        <v>1</v>
      </c>
      <c r="AE85" s="157">
        <v>0.9</v>
      </c>
      <c r="AF85" s="157">
        <v>0.9</v>
      </c>
      <c r="AG85" s="157">
        <v>1</v>
      </c>
      <c r="AH85" s="157">
        <v>1.1000000000000001</v>
      </c>
      <c r="AI85" s="158">
        <v>1.2</v>
      </c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2:75" s="146" customFormat="1" hidden="1" x14ac:dyDescent="0.25">
      <c r="B86" s="145"/>
      <c r="F86" s="147"/>
      <c r="G86" s="148" t="str">
        <f t="shared" si="87"/>
        <v>65 plus</v>
      </c>
      <c r="H86" s="148">
        <f t="shared" si="88"/>
        <v>2048488</v>
      </c>
      <c r="I86" s="148">
        <f t="shared" si="88"/>
        <v>2102536</v>
      </c>
      <c r="J86" s="148">
        <f t="shared" si="88"/>
        <v>2161429</v>
      </c>
      <c r="K86" s="148">
        <f t="shared" si="88"/>
        <v>2287246</v>
      </c>
      <c r="L86" s="148">
        <f t="shared" si="88"/>
        <v>2424077</v>
      </c>
      <c r="M86" s="148">
        <f t="shared" si="88"/>
        <v>2579465</v>
      </c>
      <c r="N86" s="148">
        <f t="shared" si="88"/>
        <v>2784384</v>
      </c>
      <c r="Q86" s="153"/>
      <c r="AA86" s="152"/>
      <c r="AB86" s="148" t="str">
        <f t="shared" si="84"/>
        <v>65 plus</v>
      </c>
      <c r="AC86" s="157">
        <v>0.8</v>
      </c>
      <c r="AD86" s="157">
        <v>0.7</v>
      </c>
      <c r="AE86" s="157">
        <v>0.7</v>
      </c>
      <c r="AF86" s="157">
        <v>1</v>
      </c>
      <c r="AG86" s="157">
        <v>1</v>
      </c>
      <c r="AH86" s="157">
        <v>1</v>
      </c>
      <c r="AI86" s="158">
        <v>1.1000000000000001</v>
      </c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2:75" s="146" customFormat="1" hidden="1" x14ac:dyDescent="0.25">
      <c r="B87" s="145"/>
      <c r="F87" s="147"/>
      <c r="G87" s="148" t="str">
        <f t="shared" ref="G87:M87" si="89">G90</f>
        <v>All ages</v>
      </c>
      <c r="H87" s="148">
        <f t="shared" si="89"/>
        <v>13066855</v>
      </c>
      <c r="I87" s="148">
        <f t="shared" si="89"/>
        <v>13394724</v>
      </c>
      <c r="J87" s="148">
        <f t="shared" si="89"/>
        <v>13679637</v>
      </c>
      <c r="K87" s="148">
        <f t="shared" si="89"/>
        <v>14143044</v>
      </c>
      <c r="L87" s="148">
        <f t="shared" si="89"/>
        <v>14486905</v>
      </c>
      <c r="M87" s="148">
        <f t="shared" si="89"/>
        <v>14762270</v>
      </c>
      <c r="N87" s="148">
        <f t="shared" ref="N87" si="90">N90</f>
        <v>15086538</v>
      </c>
      <c r="Q87" s="153"/>
      <c r="AA87" s="152"/>
      <c r="AB87" s="148" t="str">
        <f t="shared" si="84"/>
        <v>All ages</v>
      </c>
      <c r="AC87" s="157">
        <v>0.4</v>
      </c>
      <c r="AD87" s="157">
        <v>0.5</v>
      </c>
      <c r="AE87" s="157">
        <v>0.5</v>
      </c>
      <c r="AF87" s="157">
        <v>0.5</v>
      </c>
      <c r="AG87" s="157">
        <v>0.5</v>
      </c>
      <c r="AH87" s="157">
        <v>0.6</v>
      </c>
      <c r="AI87" s="158">
        <v>0.6</v>
      </c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2:75" s="146" customFormat="1" hidden="1" x14ac:dyDescent="0.25">
      <c r="B88" s="145"/>
      <c r="F88" s="147"/>
      <c r="G88" s="148"/>
      <c r="H88" s="148"/>
      <c r="I88" s="148"/>
      <c r="J88" s="148"/>
      <c r="K88" s="148"/>
      <c r="L88" s="148"/>
      <c r="M88" s="148"/>
      <c r="N88" s="148"/>
      <c r="Q88" s="153"/>
      <c r="AA88" s="152"/>
      <c r="AB88" s="14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2:75" s="146" customFormat="1" hidden="1" x14ac:dyDescent="0.25">
      <c r="B89" s="145"/>
      <c r="F89" s="156" t="str">
        <f>F311</f>
        <v xml:space="preserve">Men, </v>
      </c>
      <c r="G89" s="148" t="str">
        <f t="shared" ref="G89" si="91">G311</f>
        <v>All ages</v>
      </c>
      <c r="H89" s="148">
        <f t="shared" ref="H89:N89" si="92">IF($B$39=7,(H311-H185),H311)</f>
        <v>12649340</v>
      </c>
      <c r="I89" s="148">
        <f t="shared" si="92"/>
        <v>13002177</v>
      </c>
      <c r="J89" s="148">
        <f t="shared" si="92"/>
        <v>13296677</v>
      </c>
      <c r="K89" s="148">
        <f t="shared" si="92"/>
        <v>13746699</v>
      </c>
      <c r="L89" s="148">
        <f t="shared" si="92"/>
        <v>14098909</v>
      </c>
      <c r="M89" s="148">
        <f t="shared" si="92"/>
        <v>14373626</v>
      </c>
      <c r="N89" s="148">
        <f t="shared" si="92"/>
        <v>14714457</v>
      </c>
      <c r="O89" s="150"/>
      <c r="Q89" s="153"/>
      <c r="AA89" s="148" t="str">
        <f t="shared" ref="AA89:AA90" si="93">F89</f>
        <v xml:space="preserve">Men, </v>
      </c>
      <c r="AB89" s="148" t="str">
        <f t="shared" ref="AB89:AB90" si="94">G89</f>
        <v>All ages</v>
      </c>
      <c r="AC89" s="159">
        <f>AC81</f>
        <v>0.4</v>
      </c>
      <c r="AD89" s="159">
        <f t="shared" ref="AD89:AH89" si="95">AD81</f>
        <v>0.5</v>
      </c>
      <c r="AE89" s="159">
        <f t="shared" si="95"/>
        <v>0.5</v>
      </c>
      <c r="AF89" s="159">
        <f t="shared" si="95"/>
        <v>0.5</v>
      </c>
      <c r="AG89" s="159">
        <f t="shared" si="95"/>
        <v>0.5</v>
      </c>
      <c r="AH89" s="159">
        <f t="shared" si="95"/>
        <v>0.6</v>
      </c>
      <c r="AI89" s="159">
        <f t="shared" ref="AI89" si="96">AI81</f>
        <v>0.6</v>
      </c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2:75" s="146" customFormat="1" hidden="1" x14ac:dyDescent="0.25">
      <c r="B90" s="145"/>
      <c r="F90" s="156" t="str">
        <f>F317</f>
        <v xml:space="preserve">Women, </v>
      </c>
      <c r="G90" s="148" t="str">
        <f t="shared" ref="G90" si="97">G317</f>
        <v>All ages</v>
      </c>
      <c r="H90" s="148">
        <f t="shared" ref="H90:N90" si="98">IF($B$39=7,(H317-H191),H317)</f>
        <v>13066855</v>
      </c>
      <c r="I90" s="148">
        <f t="shared" si="98"/>
        <v>13394724</v>
      </c>
      <c r="J90" s="148">
        <f t="shared" si="98"/>
        <v>13679637</v>
      </c>
      <c r="K90" s="148">
        <f t="shared" si="98"/>
        <v>14143044</v>
      </c>
      <c r="L90" s="148">
        <f t="shared" si="98"/>
        <v>14486905</v>
      </c>
      <c r="M90" s="148">
        <f t="shared" si="98"/>
        <v>14762270</v>
      </c>
      <c r="N90" s="148">
        <f t="shared" si="98"/>
        <v>15086538</v>
      </c>
      <c r="O90" s="150"/>
      <c r="Q90" s="153"/>
      <c r="AA90" s="148" t="str">
        <f t="shared" si="93"/>
        <v xml:space="preserve">Women, </v>
      </c>
      <c r="AB90" s="148" t="str">
        <f t="shared" si="94"/>
        <v>All ages</v>
      </c>
      <c r="AC90" s="159">
        <f>AC87</f>
        <v>0.4</v>
      </c>
      <c r="AD90" s="159">
        <f t="shared" ref="AD90:AH90" si="99">AD87</f>
        <v>0.5</v>
      </c>
      <c r="AE90" s="159">
        <f t="shared" si="99"/>
        <v>0.5</v>
      </c>
      <c r="AF90" s="159">
        <f t="shared" si="99"/>
        <v>0.5</v>
      </c>
      <c r="AG90" s="159">
        <f t="shared" si="99"/>
        <v>0.5</v>
      </c>
      <c r="AH90" s="159">
        <f t="shared" si="99"/>
        <v>0.6</v>
      </c>
      <c r="AI90" s="159">
        <f t="shared" ref="AI90" si="100">AI87</f>
        <v>0.6</v>
      </c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2:75" s="146" customFormat="1" hidden="1" x14ac:dyDescent="0.25">
      <c r="B91" s="145"/>
      <c r="F91" s="153"/>
      <c r="G91" s="154" t="s">
        <v>276</v>
      </c>
      <c r="H91" s="155">
        <f>H89/H90</f>
        <v>0.96804778196436714</v>
      </c>
      <c r="I91" s="155">
        <f t="shared" ref="I91:N91" si="101">I89/I90</f>
        <v>0.97069390903463182</v>
      </c>
      <c r="J91" s="155">
        <f t="shared" si="101"/>
        <v>0.97200510510622462</v>
      </c>
      <c r="K91" s="155">
        <f t="shared" si="101"/>
        <v>0.97197597631740384</v>
      </c>
      <c r="L91" s="155">
        <f t="shared" si="101"/>
        <v>0.97321746777520801</v>
      </c>
      <c r="M91" s="155">
        <f t="shared" si="101"/>
        <v>0.97367315460291681</v>
      </c>
      <c r="N91" s="155">
        <f t="shared" si="101"/>
        <v>0.97533688643478045</v>
      </c>
      <c r="Q91" s="153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2:75" hidden="1" x14ac:dyDescent="0.25">
      <c r="S92" t="s">
        <v>166</v>
      </c>
      <c r="AC92" t="s">
        <v>167</v>
      </c>
      <c r="AM92" t="s">
        <v>177</v>
      </c>
      <c r="AV92" t="s">
        <v>178</v>
      </c>
    </row>
    <row r="93" spans="2:75" ht="24" hidden="1" x14ac:dyDescent="0.25">
      <c r="G93" s="4" t="s">
        <v>59</v>
      </c>
      <c r="H93" s="26" t="s">
        <v>15</v>
      </c>
      <c r="I93" s="26" t="s">
        <v>39</v>
      </c>
      <c r="J93" s="26" t="s">
        <v>40</v>
      </c>
      <c r="K93" s="26" t="s">
        <v>62</v>
      </c>
      <c r="L93" s="26" t="s">
        <v>63</v>
      </c>
      <c r="M93" s="26" t="s">
        <v>64</v>
      </c>
      <c r="N93" s="2" t="s">
        <v>65</v>
      </c>
      <c r="S93" s="26" t="s">
        <v>15</v>
      </c>
      <c r="T93" s="26" t="s">
        <v>39</v>
      </c>
      <c r="U93" s="26" t="s">
        <v>40</v>
      </c>
      <c r="V93" s="26" t="s">
        <v>62</v>
      </c>
      <c r="W93" s="26" t="s">
        <v>63</v>
      </c>
      <c r="X93" s="26" t="s">
        <v>64</v>
      </c>
      <c r="Y93" s="2" t="s">
        <v>65</v>
      </c>
      <c r="AC93" s="26" t="s">
        <v>15</v>
      </c>
      <c r="AD93" s="26" t="s">
        <v>39</v>
      </c>
      <c r="AE93" s="26" t="s">
        <v>40</v>
      </c>
      <c r="AF93" s="26" t="s">
        <v>62</v>
      </c>
      <c r="AG93" s="26" t="s">
        <v>63</v>
      </c>
      <c r="AH93" s="26" t="s">
        <v>64</v>
      </c>
      <c r="AI93" s="2" t="s">
        <v>65</v>
      </c>
      <c r="AM93" s="26" t="s">
        <v>15</v>
      </c>
      <c r="AN93" s="26" t="s">
        <v>39</v>
      </c>
      <c r="AO93" s="26" t="s">
        <v>40</v>
      </c>
      <c r="AP93" s="26" t="s">
        <v>62</v>
      </c>
      <c r="AQ93" s="26" t="s">
        <v>63</v>
      </c>
      <c r="AR93" s="26" t="s">
        <v>64</v>
      </c>
      <c r="AS93" s="2" t="s">
        <v>65</v>
      </c>
      <c r="AV93" s="26" t="s">
        <v>15</v>
      </c>
    </row>
    <row r="94" spans="2:75" s="146" customFormat="1" hidden="1" x14ac:dyDescent="0.25">
      <c r="B94" s="145"/>
      <c r="F94" s="147" t="str">
        <f>INDEX(ratiodata,ratiobehaviourname+6,G$135)</f>
        <v xml:space="preserve">Men, </v>
      </c>
      <c r="G94" s="148" t="str">
        <f>INDEX(ratiodata,ratiobehaviourname+6,H$135)</f>
        <v>12 to 19</v>
      </c>
      <c r="H94" s="160">
        <f>INDEX(ratiodata2,ratiobehaviourname+6,I$135)</f>
        <v>0.67546792579184645</v>
      </c>
      <c r="I94" s="160">
        <f t="shared" ref="I94:N94" si="102">INDEX(ratiodata2,ratiobehaviourname+6,J$135)</f>
        <v>0.71066809866593295</v>
      </c>
      <c r="J94" s="160">
        <f t="shared" si="102"/>
        <v>0.76516460766773353</v>
      </c>
      <c r="K94" s="160">
        <f t="shared" si="102"/>
        <v>0.76932511347217902</v>
      </c>
      <c r="L94" s="160">
        <f t="shared" si="102"/>
        <v>0.77780227040838701</v>
      </c>
      <c r="M94" s="160">
        <f t="shared" si="102"/>
        <v>0.81666867818866462</v>
      </c>
      <c r="N94" s="160">
        <f t="shared" si="102"/>
        <v>0.81003772647567329</v>
      </c>
      <c r="Q94" s="149" t="str">
        <f>F94</f>
        <v xml:space="preserve">Men, </v>
      </c>
      <c r="R94" s="150" t="str">
        <f>G94</f>
        <v>12 to 19</v>
      </c>
      <c r="S94" s="161">
        <f t="shared" ref="S94:Y94" si="103">INDEX(ratiodata2,ratiobehaviourname+6,P$135)</f>
        <v>2.0264037773755392E-2</v>
      </c>
      <c r="T94" s="161">
        <f t="shared" si="103"/>
        <v>1.7056034367982392E-2</v>
      </c>
      <c r="U94" s="161">
        <f t="shared" si="103"/>
        <v>1.8363950584025603E-2</v>
      </c>
      <c r="V94" s="161">
        <f t="shared" si="103"/>
        <v>2.0002452950276653E-2</v>
      </c>
      <c r="W94" s="161">
        <f t="shared" si="103"/>
        <v>1.7111649948984516E-2</v>
      </c>
      <c r="X94" s="161">
        <f t="shared" si="103"/>
        <v>2.2866722989282606E-2</v>
      </c>
      <c r="Y94" s="161">
        <f t="shared" si="103"/>
        <v>3.2401509059026931E-2</v>
      </c>
      <c r="AA94" s="150" t="str">
        <f>Q94</f>
        <v xml:space="preserve">Men, </v>
      </c>
      <c r="AB94" s="150" t="str">
        <f t="shared" ref="AB94" si="104">R94</f>
        <v>12 to 19</v>
      </c>
      <c r="AC94" s="151">
        <f t="shared" ref="AC94:AI94" si="105">INDEX(ratiodata2,ratiobehaviourname+6,AM$135)</f>
        <v>1.5</v>
      </c>
      <c r="AD94" s="151">
        <f t="shared" si="105"/>
        <v>1.2</v>
      </c>
      <c r="AE94" s="151">
        <f t="shared" si="105"/>
        <v>1.2</v>
      </c>
      <c r="AF94" s="151">
        <f t="shared" si="105"/>
        <v>1.3</v>
      </c>
      <c r="AG94" s="151">
        <f t="shared" si="105"/>
        <v>1.1000000000000001</v>
      </c>
      <c r="AH94" s="151">
        <f t="shared" si="105"/>
        <v>1.4</v>
      </c>
      <c r="AI94" s="151">
        <f t="shared" si="105"/>
        <v>2</v>
      </c>
      <c r="AK94" s="150" t="str">
        <f t="shared" ref="AK94:AK107" si="106">Q94</f>
        <v xml:space="preserve">Men, </v>
      </c>
      <c r="AL94" s="150" t="str">
        <f>R94</f>
        <v>12 to 19</v>
      </c>
      <c r="AM94" s="161">
        <f>H94-S94</f>
        <v>0.65520388801809104</v>
      </c>
      <c r="AN94" s="161">
        <f t="shared" ref="AN94:AS94" si="107">I94-T94</f>
        <v>0.69361206429795053</v>
      </c>
      <c r="AO94" s="161">
        <f t="shared" si="107"/>
        <v>0.74680065708370791</v>
      </c>
      <c r="AP94" s="161">
        <f t="shared" si="107"/>
        <v>0.74932266052190233</v>
      </c>
      <c r="AQ94" s="161">
        <f t="shared" si="107"/>
        <v>0.7606906204594025</v>
      </c>
      <c r="AR94" s="161">
        <f t="shared" si="107"/>
        <v>0.79380195519938201</v>
      </c>
      <c r="AS94" s="161">
        <f t="shared" si="107"/>
        <v>0.77763621741664635</v>
      </c>
      <c r="AV94" s="161">
        <f>H94+S94</f>
        <v>0.69573196356560185</v>
      </c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2:75" s="146" customFormat="1" hidden="1" x14ac:dyDescent="0.25">
      <c r="B95" s="145"/>
      <c r="F95" s="147"/>
      <c r="G95" s="148" t="str">
        <f>INDEX(ratiodata,ratiobehaviourname+7,H$135)</f>
        <v>20 to 29</v>
      </c>
      <c r="H95" s="160">
        <f t="shared" ref="H95:N95" si="108">INDEX(ratiodata2,ratiobehaviourname+7,I$135)</f>
        <v>0.35796513897236837</v>
      </c>
      <c r="I95" s="160">
        <f t="shared" si="108"/>
        <v>0.35810258580486309</v>
      </c>
      <c r="J95" s="160">
        <f t="shared" si="108"/>
        <v>0.38504981083568268</v>
      </c>
      <c r="K95" s="160">
        <f t="shared" si="108"/>
        <v>0.37633656596490772</v>
      </c>
      <c r="L95" s="160">
        <f t="shared" si="108"/>
        <v>0.42376628537858108</v>
      </c>
      <c r="M95" s="160">
        <f t="shared" si="108"/>
        <v>0.42967747234396692</v>
      </c>
      <c r="N95" s="160">
        <f t="shared" si="108"/>
        <v>0.42986581997730783</v>
      </c>
      <c r="Q95" s="153"/>
      <c r="R95" s="150" t="str">
        <f t="shared" ref="R95:R107" si="109">G95</f>
        <v>20 to 29</v>
      </c>
      <c r="S95" s="161">
        <f t="shared" ref="S95:Y95" si="110">INDEX(ratiodata2,ratiobehaviourname+7,P$135)</f>
        <v>1.9330117504507895E-2</v>
      </c>
      <c r="T95" s="161">
        <f t="shared" si="110"/>
        <v>1.5756513775413979E-2</v>
      </c>
      <c r="U95" s="161">
        <f t="shared" si="110"/>
        <v>1.8482390920112769E-2</v>
      </c>
      <c r="V95" s="161">
        <f t="shared" si="110"/>
        <v>1.8064155166315571E-2</v>
      </c>
      <c r="W95" s="161">
        <f t="shared" si="110"/>
        <v>2.1188314268929052E-2</v>
      </c>
      <c r="X95" s="161">
        <f t="shared" si="110"/>
        <v>1.6327743949070741E-2</v>
      </c>
      <c r="Y95" s="161">
        <f t="shared" si="110"/>
        <v>2.3212754278774624E-2</v>
      </c>
      <c r="AB95" s="150" t="str">
        <f>R95</f>
        <v>20 to 29</v>
      </c>
      <c r="AC95" s="151">
        <f t="shared" ref="AC95:AI95" si="111">INDEX(ratiodata2,ratiobehaviourname+7,AM$135)</f>
        <v>2.7</v>
      </c>
      <c r="AD95" s="151">
        <f t="shared" si="111"/>
        <v>2.2000000000000002</v>
      </c>
      <c r="AE95" s="151">
        <f t="shared" si="111"/>
        <v>2.4</v>
      </c>
      <c r="AF95" s="151">
        <f t="shared" si="111"/>
        <v>2.4</v>
      </c>
      <c r="AG95" s="151">
        <f t="shared" si="111"/>
        <v>2.5</v>
      </c>
      <c r="AH95" s="151">
        <f t="shared" si="111"/>
        <v>1.9</v>
      </c>
      <c r="AI95" s="151">
        <f t="shared" si="111"/>
        <v>2.7</v>
      </c>
      <c r="AK95" s="150">
        <f t="shared" si="106"/>
        <v>0</v>
      </c>
      <c r="AL95" s="150" t="str">
        <f t="shared" ref="AL95:AL107" si="112">R95</f>
        <v>20 to 29</v>
      </c>
      <c r="AM95" s="161">
        <f t="shared" ref="AM95:AM106" si="113">H95-S95</f>
        <v>0.33863502146786045</v>
      </c>
      <c r="AN95" s="161">
        <f t="shared" ref="AN95:AN107" si="114">I95-T95</f>
        <v>0.34234607202944911</v>
      </c>
      <c r="AO95" s="161">
        <f t="shared" ref="AO95:AO107" si="115">J95-U95</f>
        <v>0.3665674199155699</v>
      </c>
      <c r="AP95" s="161">
        <f t="shared" ref="AP95:AP107" si="116">K95-V95</f>
        <v>0.35827241079859218</v>
      </c>
      <c r="AQ95" s="161">
        <f t="shared" ref="AQ95:AQ107" si="117">L95-W95</f>
        <v>0.40257797110965204</v>
      </c>
      <c r="AR95" s="161">
        <f t="shared" ref="AR95:AS107" si="118">M95-X95</f>
        <v>0.4133497283948962</v>
      </c>
      <c r="AS95" s="161">
        <f t="shared" si="118"/>
        <v>0.40665306569853321</v>
      </c>
      <c r="AV95" s="161">
        <f t="shared" ref="AV95:AV107" si="119">H95+S95</f>
        <v>0.37729525647687628</v>
      </c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2:75" s="146" customFormat="1" hidden="1" x14ac:dyDescent="0.25">
      <c r="B96" s="145"/>
      <c r="F96" s="147"/>
      <c r="G96" s="148" t="str">
        <f>INDEX(ratiodata,ratiobehaviourname+8,H$135)</f>
        <v>30 to 44</v>
      </c>
      <c r="H96" s="160">
        <f t="shared" ref="H96:N96" si="120">INDEX(ratiodata2,ratiobehaviourname+8,I$135)</f>
        <v>0.30559638150038321</v>
      </c>
      <c r="I96" s="160">
        <f t="shared" si="120"/>
        <v>0.30437873550959643</v>
      </c>
      <c r="J96" s="160">
        <f t="shared" si="120"/>
        <v>0.32746731984882538</v>
      </c>
      <c r="K96" s="160">
        <f t="shared" si="120"/>
        <v>0.34235114382199566</v>
      </c>
      <c r="L96" s="160">
        <f t="shared" si="120"/>
        <v>0.37408589045545609</v>
      </c>
      <c r="M96" s="160">
        <f t="shared" si="120"/>
        <v>0.35115861502284224</v>
      </c>
      <c r="N96" s="160">
        <f t="shared" si="120"/>
        <v>0.36866806926687168</v>
      </c>
      <c r="Q96" s="153"/>
      <c r="R96" s="150" t="str">
        <f t="shared" si="109"/>
        <v>30 to 44</v>
      </c>
      <c r="S96" s="161">
        <f t="shared" ref="S96:Y96" si="121">INDEX(ratiodata2,ratiobehaviourname+8,P$135)</f>
        <v>1.0390276971013029E-2</v>
      </c>
      <c r="T96" s="161">
        <f t="shared" si="121"/>
        <v>1.278390689140305E-2</v>
      </c>
      <c r="U96" s="161">
        <f t="shared" si="121"/>
        <v>1.2443758154255365E-2</v>
      </c>
      <c r="V96" s="161">
        <f t="shared" si="121"/>
        <v>1.4378748040523819E-2</v>
      </c>
      <c r="W96" s="161">
        <f t="shared" si="121"/>
        <v>1.7956122741861893E-2</v>
      </c>
      <c r="X96" s="161">
        <f t="shared" si="121"/>
        <v>1.7557930751142113E-2</v>
      </c>
      <c r="Y96" s="161">
        <f t="shared" si="121"/>
        <v>2.1382748017478557E-2</v>
      </c>
      <c r="AB96" s="150" t="str">
        <f t="shared" ref="AB96:AB107" si="122">R96</f>
        <v>30 to 44</v>
      </c>
      <c r="AC96" s="151">
        <f t="shared" ref="AC96:AI96" si="123">INDEX(ratiodata2,ratiobehaviourname+8,AM$135)</f>
        <v>1.7</v>
      </c>
      <c r="AD96" s="151">
        <f t="shared" si="123"/>
        <v>2.1</v>
      </c>
      <c r="AE96" s="151">
        <f t="shared" si="123"/>
        <v>1.9</v>
      </c>
      <c r="AF96" s="151">
        <f t="shared" si="123"/>
        <v>2.1</v>
      </c>
      <c r="AG96" s="151">
        <f t="shared" si="123"/>
        <v>2.4</v>
      </c>
      <c r="AH96" s="151">
        <f t="shared" si="123"/>
        <v>2.5</v>
      </c>
      <c r="AI96" s="151">
        <f t="shared" si="123"/>
        <v>2.9</v>
      </c>
      <c r="AK96" s="150">
        <f t="shared" si="106"/>
        <v>0</v>
      </c>
      <c r="AL96" s="150" t="str">
        <f t="shared" si="112"/>
        <v>30 to 44</v>
      </c>
      <c r="AM96" s="161">
        <f t="shared" si="113"/>
        <v>0.29520610452937018</v>
      </c>
      <c r="AN96" s="161">
        <f t="shared" si="114"/>
        <v>0.29159482861819336</v>
      </c>
      <c r="AO96" s="161">
        <f t="shared" si="115"/>
        <v>0.31502356169457002</v>
      </c>
      <c r="AP96" s="161">
        <f t="shared" si="116"/>
        <v>0.32797239578147186</v>
      </c>
      <c r="AQ96" s="161">
        <f t="shared" si="117"/>
        <v>0.35612976771359423</v>
      </c>
      <c r="AR96" s="161">
        <f t="shared" si="118"/>
        <v>0.33360068427170014</v>
      </c>
      <c r="AS96" s="161">
        <f t="shared" si="118"/>
        <v>0.3472853212493931</v>
      </c>
      <c r="AV96" s="161">
        <f t="shared" si="119"/>
        <v>0.31598665847139623</v>
      </c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2:75" s="146" customFormat="1" hidden="1" x14ac:dyDescent="0.25">
      <c r="B97" s="145"/>
      <c r="F97" s="147"/>
      <c r="G97" s="148" t="str">
        <f>INDEX(ratiodata,ratiobehaviourname+9,H$135)</f>
        <v>45 to 64</v>
      </c>
      <c r="H97" s="160">
        <f t="shared" ref="H97:N97" si="124">INDEX(ratiodata2,ratiobehaviourname+9,I$135)</f>
        <v>0.21233421322644042</v>
      </c>
      <c r="I97" s="160">
        <f t="shared" si="124"/>
        <v>0.20790683285288791</v>
      </c>
      <c r="J97" s="160">
        <f t="shared" si="124"/>
        <v>0.22434669247634662</v>
      </c>
      <c r="K97" s="160">
        <f t="shared" si="124"/>
        <v>0.24479887594796493</v>
      </c>
      <c r="L97" s="160">
        <f t="shared" si="124"/>
        <v>0.25168914805214843</v>
      </c>
      <c r="M97" s="160">
        <f t="shared" si="124"/>
        <v>0.25831309972570471</v>
      </c>
      <c r="N97" s="160">
        <f t="shared" si="124"/>
        <v>0.28358845971567409</v>
      </c>
      <c r="Q97" s="153"/>
      <c r="R97" s="150" t="str">
        <f t="shared" si="109"/>
        <v>45 to 64</v>
      </c>
      <c r="S97" s="161">
        <f t="shared" ref="S97:Y97" si="125">INDEX(ratiodata2,ratiobehaviourname+9,P$135)</f>
        <v>9.7673738084162586E-3</v>
      </c>
      <c r="T97" s="161">
        <f t="shared" si="125"/>
        <v>9.9795279769386187E-3</v>
      </c>
      <c r="U97" s="161">
        <f t="shared" si="125"/>
        <v>1.121733462381733E-2</v>
      </c>
      <c r="V97" s="161">
        <f t="shared" si="125"/>
        <v>1.0771150541710456E-2</v>
      </c>
      <c r="W97" s="161">
        <f t="shared" si="125"/>
        <v>1.258445740260742E-2</v>
      </c>
      <c r="X97" s="161">
        <f t="shared" si="125"/>
        <v>1.3948907385188057E-2</v>
      </c>
      <c r="Y97" s="161">
        <f t="shared" si="125"/>
        <v>1.7015307582940443E-2</v>
      </c>
      <c r="AB97" s="150" t="str">
        <f t="shared" si="122"/>
        <v>45 to 64</v>
      </c>
      <c r="AC97" s="151">
        <f t="shared" ref="AC97:AI97" si="126">INDEX(ratiodata2,ratiobehaviourname+9,AM$135)</f>
        <v>2.2999999999999998</v>
      </c>
      <c r="AD97" s="151">
        <f t="shared" si="126"/>
        <v>2.4</v>
      </c>
      <c r="AE97" s="151">
        <f t="shared" si="126"/>
        <v>2.5</v>
      </c>
      <c r="AF97" s="151">
        <f t="shared" si="126"/>
        <v>2.2000000000000002</v>
      </c>
      <c r="AG97" s="151">
        <f t="shared" si="126"/>
        <v>2.5</v>
      </c>
      <c r="AH97" s="151">
        <f t="shared" si="126"/>
        <v>2.7</v>
      </c>
      <c r="AI97" s="151">
        <f t="shared" si="126"/>
        <v>3</v>
      </c>
      <c r="AK97" s="150">
        <f t="shared" si="106"/>
        <v>0</v>
      </c>
      <c r="AL97" s="150" t="str">
        <f t="shared" si="112"/>
        <v>45 to 64</v>
      </c>
      <c r="AM97" s="161">
        <f t="shared" si="113"/>
        <v>0.20256683941802417</v>
      </c>
      <c r="AN97" s="161">
        <f t="shared" si="114"/>
        <v>0.19792730487594928</v>
      </c>
      <c r="AO97" s="161">
        <f t="shared" si="115"/>
        <v>0.21312935785252929</v>
      </c>
      <c r="AP97" s="161">
        <f t="shared" si="116"/>
        <v>0.23402772540625447</v>
      </c>
      <c r="AQ97" s="161">
        <f t="shared" si="117"/>
        <v>0.23910469064954101</v>
      </c>
      <c r="AR97" s="161">
        <f t="shared" si="118"/>
        <v>0.24436419234051665</v>
      </c>
      <c r="AS97" s="161">
        <f t="shared" si="118"/>
        <v>0.26657315213273364</v>
      </c>
      <c r="AV97" s="161">
        <f t="shared" si="119"/>
        <v>0.22210158703485666</v>
      </c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2:75" s="146" customFormat="1" hidden="1" x14ac:dyDescent="0.25">
      <c r="B98" s="145"/>
      <c r="F98" s="147"/>
      <c r="G98" s="148" t="str">
        <f>INDEX(ratiodata,ratiobehaviourname+10,H$135)</f>
        <v>65 plus</v>
      </c>
      <c r="H98" s="160">
        <f t="shared" ref="H98:N98" si="127">INDEX(ratiodata2,ratiobehaviourname+10,I$135)</f>
        <v>0.18793991686610403</v>
      </c>
      <c r="I98" s="160">
        <f t="shared" si="127"/>
        <v>0.18833463719631915</v>
      </c>
      <c r="J98" s="160">
        <f t="shared" si="127"/>
        <v>0.19613144458795073</v>
      </c>
      <c r="K98" s="160">
        <f t="shared" si="127"/>
        <v>0.20006358077927267</v>
      </c>
      <c r="L98" s="160">
        <f t="shared" si="127"/>
        <v>0.21761557255673736</v>
      </c>
      <c r="M98" s="160">
        <f t="shared" si="127"/>
        <v>0.22361334272393943</v>
      </c>
      <c r="N98" s="160">
        <f t="shared" si="127"/>
        <v>0.22708854046713142</v>
      </c>
      <c r="Q98" s="153"/>
      <c r="R98" s="150" t="str">
        <f t="shared" si="109"/>
        <v>65 plus</v>
      </c>
      <c r="S98" s="161">
        <f t="shared" ref="S98:Y98" si="128">INDEX(ratiodata2,ratiobehaviourname+10,P$135)</f>
        <v>1.3907553848091699E-2</v>
      </c>
      <c r="T98" s="161">
        <f t="shared" si="128"/>
        <v>1.1676747506171788E-2</v>
      </c>
      <c r="U98" s="161">
        <f t="shared" si="128"/>
        <v>1.137562378610114E-2</v>
      </c>
      <c r="V98" s="161">
        <f t="shared" si="128"/>
        <v>1.1603687685197815E-2</v>
      </c>
      <c r="W98" s="161">
        <f t="shared" si="128"/>
        <v>1.2186472063177292E-2</v>
      </c>
      <c r="X98" s="161">
        <f t="shared" si="128"/>
        <v>1.2969573877988487E-2</v>
      </c>
      <c r="Y98" s="161">
        <f t="shared" si="128"/>
        <v>1.2262781185225098E-2</v>
      </c>
      <c r="AB98" s="150" t="str">
        <f t="shared" si="122"/>
        <v>65 plus</v>
      </c>
      <c r="AC98" s="151">
        <f t="shared" ref="AC98:AI98" si="129">INDEX(ratiodata2,ratiobehaviourname+10,AM$135)</f>
        <v>3.7</v>
      </c>
      <c r="AD98" s="151">
        <f t="shared" si="129"/>
        <v>3.1</v>
      </c>
      <c r="AE98" s="151">
        <f t="shared" si="129"/>
        <v>2.9</v>
      </c>
      <c r="AF98" s="151">
        <f t="shared" si="129"/>
        <v>2.9</v>
      </c>
      <c r="AG98" s="151">
        <f t="shared" si="129"/>
        <v>2.8</v>
      </c>
      <c r="AH98" s="151">
        <f t="shared" si="129"/>
        <v>2.9</v>
      </c>
      <c r="AI98" s="151">
        <f t="shared" si="129"/>
        <v>2.7</v>
      </c>
      <c r="AK98" s="150">
        <f t="shared" si="106"/>
        <v>0</v>
      </c>
      <c r="AL98" s="150" t="str">
        <f t="shared" si="112"/>
        <v>65 plus</v>
      </c>
      <c r="AM98" s="161">
        <f t="shared" si="113"/>
        <v>0.17403236301801234</v>
      </c>
      <c r="AN98" s="161">
        <f t="shared" si="114"/>
        <v>0.17665788969014737</v>
      </c>
      <c r="AO98" s="161">
        <f t="shared" si="115"/>
        <v>0.1847558208018496</v>
      </c>
      <c r="AP98" s="161">
        <f t="shared" si="116"/>
        <v>0.18845989309407485</v>
      </c>
      <c r="AQ98" s="161">
        <f t="shared" si="117"/>
        <v>0.20542910049356006</v>
      </c>
      <c r="AR98" s="161">
        <f t="shared" si="118"/>
        <v>0.21064376884595093</v>
      </c>
      <c r="AS98" s="161">
        <f t="shared" si="118"/>
        <v>0.21482575928190634</v>
      </c>
      <c r="AV98" s="161">
        <f t="shared" si="119"/>
        <v>0.20184747071419573</v>
      </c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2:75" s="146" customFormat="1" hidden="1" x14ac:dyDescent="0.25">
      <c r="B99" s="145"/>
      <c r="F99" s="147"/>
      <c r="G99" s="148" t="s">
        <v>0</v>
      </c>
      <c r="H99" s="160">
        <f t="shared" ref="H99:N99" si="130">INDEX(ratiodata2,ratiobehaviourname+11,I$135)</f>
        <v>0.32117541310455722</v>
      </c>
      <c r="I99" s="160">
        <f t="shared" si="130"/>
        <v>0.32267258013792616</v>
      </c>
      <c r="J99" s="160">
        <f t="shared" si="130"/>
        <v>0.34423675930459918</v>
      </c>
      <c r="K99" s="160">
        <f t="shared" si="130"/>
        <v>0.35084160932017205</v>
      </c>
      <c r="L99" s="160">
        <f t="shared" si="130"/>
        <v>0.36879470603009068</v>
      </c>
      <c r="M99" s="160">
        <f t="shared" si="130"/>
        <v>0.36802056767025942</v>
      </c>
      <c r="N99" s="160">
        <f t="shared" si="130"/>
        <v>0.37689029231591759</v>
      </c>
      <c r="Q99" s="153"/>
      <c r="R99" s="150" t="str">
        <f t="shared" si="109"/>
        <v>All ages</v>
      </c>
      <c r="S99" s="161">
        <f t="shared" ref="S99:Y99" si="131">INDEX(ratiodata2,ratiobehaviourname+11,P$135)</f>
        <v>5.7811574358820304E-3</v>
      </c>
      <c r="T99" s="161">
        <f t="shared" si="131"/>
        <v>6.4534516027585235E-3</v>
      </c>
      <c r="U99" s="161">
        <f t="shared" si="131"/>
        <v>6.8847351860919833E-3</v>
      </c>
      <c r="V99" s="161">
        <f t="shared" si="131"/>
        <v>7.0168321864034411E-3</v>
      </c>
      <c r="W99" s="161">
        <f t="shared" si="131"/>
        <v>8.1134835326619956E-3</v>
      </c>
      <c r="X99" s="161">
        <f t="shared" si="131"/>
        <v>7.3604113534051887E-3</v>
      </c>
      <c r="Y99" s="161">
        <f t="shared" si="131"/>
        <v>9.0453670155820221E-3</v>
      </c>
      <c r="AB99" s="150" t="str">
        <f t="shared" si="122"/>
        <v>All ages</v>
      </c>
      <c r="AC99" s="151">
        <f t="shared" ref="AC99:AI99" si="132">INDEX(ratiodata2,ratiobehaviourname+11,AM$135)</f>
        <v>0.9</v>
      </c>
      <c r="AD99" s="151">
        <f t="shared" si="132"/>
        <v>1</v>
      </c>
      <c r="AE99" s="151">
        <f t="shared" si="132"/>
        <v>1</v>
      </c>
      <c r="AF99" s="151">
        <f t="shared" si="132"/>
        <v>1</v>
      </c>
      <c r="AG99" s="151">
        <f t="shared" si="132"/>
        <v>1.1000000000000001</v>
      </c>
      <c r="AH99" s="151">
        <f t="shared" si="132"/>
        <v>1</v>
      </c>
      <c r="AI99" s="151">
        <f t="shared" si="132"/>
        <v>1.2</v>
      </c>
      <c r="AK99" s="150">
        <f t="shared" si="106"/>
        <v>0</v>
      </c>
      <c r="AL99" s="150" t="str">
        <f t="shared" si="112"/>
        <v>All ages</v>
      </c>
      <c r="AM99" s="161">
        <f t="shared" si="113"/>
        <v>0.31539425566867518</v>
      </c>
      <c r="AN99" s="161">
        <f t="shared" si="114"/>
        <v>0.31621912853516765</v>
      </c>
      <c r="AO99" s="161">
        <f t="shared" si="115"/>
        <v>0.33735202411850718</v>
      </c>
      <c r="AP99" s="161">
        <f t="shared" si="116"/>
        <v>0.34382477713376863</v>
      </c>
      <c r="AQ99" s="161">
        <f t="shared" si="117"/>
        <v>0.36068122249742868</v>
      </c>
      <c r="AR99" s="161">
        <f t="shared" si="118"/>
        <v>0.36066015631685422</v>
      </c>
      <c r="AS99" s="161">
        <f t="shared" si="118"/>
        <v>0.36784492530033558</v>
      </c>
      <c r="AV99" s="161">
        <f t="shared" si="119"/>
        <v>0.32695657054043925</v>
      </c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2:75" s="146" customFormat="1" hidden="1" x14ac:dyDescent="0.25">
      <c r="B100" s="145"/>
      <c r="F100" s="147" t="str">
        <f>INDEX(ratiodata,ratiobehaviourname+12,G$135)</f>
        <v xml:space="preserve">Women, </v>
      </c>
      <c r="G100" s="148" t="str">
        <f>INDEX(ratiodata,ratiobehaviourname+12,H$135)</f>
        <v>12 to 19</v>
      </c>
      <c r="H100" s="160">
        <f t="shared" ref="H100:N100" si="133">INDEX(ratiodata2,ratiobehaviourname+12,I$135)</f>
        <v>0.65283268879933731</v>
      </c>
      <c r="I100" s="160">
        <f t="shared" si="133"/>
        <v>0.70848081075576741</v>
      </c>
      <c r="J100" s="160">
        <f t="shared" si="133"/>
        <v>0.75481476212260401</v>
      </c>
      <c r="K100" s="160">
        <f t="shared" si="133"/>
        <v>0.79171629976218727</v>
      </c>
      <c r="L100" s="160">
        <f t="shared" si="133"/>
        <v>0.80919171447639926</v>
      </c>
      <c r="M100" s="160">
        <f t="shared" si="133"/>
        <v>0.82979837239451459</v>
      </c>
      <c r="N100" s="160">
        <f t="shared" si="133"/>
        <v>0.86183807098685239</v>
      </c>
      <c r="Q100" s="149" t="str">
        <f t="shared" ref="Q100" si="134">F100</f>
        <v xml:space="preserve">Women, </v>
      </c>
      <c r="R100" s="150" t="str">
        <f t="shared" si="109"/>
        <v>12 to 19</v>
      </c>
      <c r="S100" s="161">
        <f t="shared" ref="S100:Y100" si="135">INDEX(ratiodata2,ratiobehaviourname+12,P$135)</f>
        <v>1.9584980663980119E-2</v>
      </c>
      <c r="T100" s="161">
        <f t="shared" si="135"/>
        <v>1.7003539458138418E-2</v>
      </c>
      <c r="U100" s="161">
        <f t="shared" si="135"/>
        <v>1.8115554290942495E-2</v>
      </c>
      <c r="V100" s="161">
        <f t="shared" si="135"/>
        <v>2.058462379381687E-2</v>
      </c>
      <c r="W100" s="161">
        <f t="shared" si="135"/>
        <v>1.7802217718480787E-2</v>
      </c>
      <c r="X100" s="161">
        <f t="shared" si="135"/>
        <v>2.3234354427046407E-2</v>
      </c>
      <c r="Y100" s="161">
        <f t="shared" si="135"/>
        <v>3.4473522839474094E-2</v>
      </c>
      <c r="AA100" s="150" t="str">
        <f>Q100</f>
        <v xml:space="preserve">Women, </v>
      </c>
      <c r="AB100" s="150" t="str">
        <f t="shared" si="122"/>
        <v>12 to 19</v>
      </c>
      <c r="AC100" s="151">
        <f t="shared" ref="AC100:AI100" si="136">INDEX(ratiodata2,ratiobehaviourname+12,AM$135)</f>
        <v>1.5</v>
      </c>
      <c r="AD100" s="151">
        <f t="shared" si="136"/>
        <v>1.2</v>
      </c>
      <c r="AE100" s="151">
        <f t="shared" si="136"/>
        <v>1.2</v>
      </c>
      <c r="AF100" s="151">
        <f t="shared" si="136"/>
        <v>1.3</v>
      </c>
      <c r="AG100" s="151">
        <f t="shared" si="136"/>
        <v>1.1000000000000001</v>
      </c>
      <c r="AH100" s="151">
        <f t="shared" si="136"/>
        <v>1.4</v>
      </c>
      <c r="AI100" s="151">
        <f t="shared" si="136"/>
        <v>2</v>
      </c>
      <c r="AK100" s="150" t="str">
        <f t="shared" si="106"/>
        <v xml:space="preserve">Women, </v>
      </c>
      <c r="AL100" s="150" t="str">
        <f t="shared" si="112"/>
        <v>12 to 19</v>
      </c>
      <c r="AM100" s="161">
        <f t="shared" si="113"/>
        <v>0.63324770813535725</v>
      </c>
      <c r="AN100" s="161">
        <f t="shared" si="114"/>
        <v>0.69147727129762904</v>
      </c>
      <c r="AO100" s="161">
        <f t="shared" si="115"/>
        <v>0.73669920783166154</v>
      </c>
      <c r="AP100" s="161">
        <f t="shared" si="116"/>
        <v>0.7711316759683704</v>
      </c>
      <c r="AQ100" s="161">
        <f t="shared" si="117"/>
        <v>0.79138949675791848</v>
      </c>
      <c r="AR100" s="161">
        <f t="shared" si="118"/>
        <v>0.80656401796746824</v>
      </c>
      <c r="AS100" s="161">
        <f t="shared" si="118"/>
        <v>0.82736454814737825</v>
      </c>
      <c r="AV100" s="161">
        <f t="shared" si="119"/>
        <v>0.67241766946331738</v>
      </c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2:75" s="146" customFormat="1" hidden="1" x14ac:dyDescent="0.25">
      <c r="B101" s="145"/>
      <c r="F101" s="147"/>
      <c r="G101" s="148" t="str">
        <f>INDEX(ratiodata,ratiobehaviourname+13,H$135)</f>
        <v>20 to 29</v>
      </c>
      <c r="H101" s="160">
        <f t="shared" ref="H101:N101" si="137">INDEX(ratiodata2,ratiobehaviourname+13,I$135)</f>
        <v>0.41907661383933165</v>
      </c>
      <c r="I101" s="160">
        <f t="shared" si="137"/>
        <v>0.41867928811492044</v>
      </c>
      <c r="J101" s="160">
        <f t="shared" si="137"/>
        <v>0.44078546947075459</v>
      </c>
      <c r="K101" s="160">
        <f t="shared" si="137"/>
        <v>0.45708214043269091</v>
      </c>
      <c r="L101" s="160">
        <f t="shared" si="137"/>
        <v>0.50882782288692852</v>
      </c>
      <c r="M101" s="160">
        <f t="shared" si="137"/>
        <v>0.52504119932698767</v>
      </c>
      <c r="N101" s="160">
        <f t="shared" si="137"/>
        <v>0.56935565814572653</v>
      </c>
      <c r="Q101" s="153"/>
      <c r="R101" s="150" t="str">
        <f t="shared" si="109"/>
        <v>20 to 29</v>
      </c>
      <c r="S101" s="161">
        <f t="shared" ref="S101:Y101" si="138">INDEX(ratiodata2,ratiobehaviourname+13,P$135)</f>
        <v>1.760121778125193E-2</v>
      </c>
      <c r="T101" s="161">
        <f t="shared" si="138"/>
        <v>1.7584530100826657E-2</v>
      </c>
      <c r="U101" s="161">
        <f t="shared" si="138"/>
        <v>2.1157702534596222E-2</v>
      </c>
      <c r="V101" s="161">
        <f t="shared" si="138"/>
        <v>1.5540792774711492E-2</v>
      </c>
      <c r="W101" s="161">
        <f t="shared" si="138"/>
        <v>2.0353112915477142E-2</v>
      </c>
      <c r="X101" s="161">
        <f t="shared" si="138"/>
        <v>1.7851400777117582E-2</v>
      </c>
      <c r="Y101" s="161">
        <f t="shared" si="138"/>
        <v>3.0745205539869237E-2</v>
      </c>
      <c r="AA101" s="150"/>
      <c r="AB101" s="150" t="str">
        <f t="shared" si="122"/>
        <v>20 to 29</v>
      </c>
      <c r="AC101" s="151">
        <f t="shared" ref="AC101:AI101" si="139">INDEX(ratiodata2,ratiobehaviourname+13,AM$135)</f>
        <v>2.1</v>
      </c>
      <c r="AD101" s="151">
        <f t="shared" si="139"/>
        <v>2.1</v>
      </c>
      <c r="AE101" s="151">
        <f t="shared" si="139"/>
        <v>2.4</v>
      </c>
      <c r="AF101" s="151">
        <f t="shared" si="139"/>
        <v>1.7</v>
      </c>
      <c r="AG101" s="151">
        <f t="shared" si="139"/>
        <v>2</v>
      </c>
      <c r="AH101" s="151">
        <f t="shared" si="139"/>
        <v>1.7</v>
      </c>
      <c r="AI101" s="151">
        <f t="shared" si="139"/>
        <v>2.7</v>
      </c>
      <c r="AK101" s="150">
        <f t="shared" si="106"/>
        <v>0</v>
      </c>
      <c r="AL101" s="150" t="str">
        <f t="shared" si="112"/>
        <v>20 to 29</v>
      </c>
      <c r="AM101" s="161">
        <f t="shared" si="113"/>
        <v>0.40147539605807969</v>
      </c>
      <c r="AN101" s="161">
        <f t="shared" si="114"/>
        <v>0.40109475801409378</v>
      </c>
      <c r="AO101" s="161">
        <f t="shared" si="115"/>
        <v>0.41962776693615839</v>
      </c>
      <c r="AP101" s="161">
        <f t="shared" si="116"/>
        <v>0.44154134765797942</v>
      </c>
      <c r="AQ101" s="161">
        <f t="shared" si="117"/>
        <v>0.48847470997145137</v>
      </c>
      <c r="AR101" s="161">
        <f t="shared" si="118"/>
        <v>0.50718979854987012</v>
      </c>
      <c r="AS101" s="161">
        <f t="shared" si="118"/>
        <v>0.53861045260585727</v>
      </c>
      <c r="AV101" s="161">
        <f t="shared" si="119"/>
        <v>0.4366778316205836</v>
      </c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2:75" s="146" customFormat="1" hidden="1" x14ac:dyDescent="0.25">
      <c r="B102" s="145"/>
      <c r="F102" s="147"/>
      <c r="G102" s="148" t="str">
        <f>INDEX(ratiodata,ratiobehaviourname+14,H$135)</f>
        <v>30 to 44</v>
      </c>
      <c r="H102" s="160">
        <f t="shared" ref="H102:N102" si="140">INDEX(ratiodata2,ratiobehaviourname+14,I$135)</f>
        <v>0.35433078891326619</v>
      </c>
      <c r="I102" s="160">
        <f t="shared" si="140"/>
        <v>0.36931898889639181</v>
      </c>
      <c r="J102" s="160">
        <f t="shared" si="140"/>
        <v>0.40719595452068147</v>
      </c>
      <c r="K102" s="160">
        <f t="shared" si="140"/>
        <v>0.44560184161316363</v>
      </c>
      <c r="L102" s="160">
        <f t="shared" si="140"/>
        <v>0.47328768473934946</v>
      </c>
      <c r="M102" s="160">
        <f t="shared" si="140"/>
        <v>0.4607849723641218</v>
      </c>
      <c r="N102" s="160">
        <f t="shared" si="140"/>
        <v>0.48012820915116206</v>
      </c>
      <c r="Q102" s="153"/>
      <c r="R102" s="150" t="str">
        <f t="shared" si="109"/>
        <v>30 to 44</v>
      </c>
      <c r="S102" s="161">
        <f t="shared" ref="S102:Y102" si="141">INDEX(ratiodata2,ratiobehaviourname+14,P$135)</f>
        <v>1.2755908400877583E-2</v>
      </c>
      <c r="T102" s="161">
        <f t="shared" si="141"/>
        <v>1.4772759555855672E-2</v>
      </c>
      <c r="U102" s="161">
        <f t="shared" si="141"/>
        <v>1.3844662453703169E-2</v>
      </c>
      <c r="V102" s="161">
        <f t="shared" si="141"/>
        <v>1.4259258931621237E-2</v>
      </c>
      <c r="W102" s="161">
        <f t="shared" si="141"/>
        <v>1.7038356650616582E-2</v>
      </c>
      <c r="X102" s="161">
        <f t="shared" si="141"/>
        <v>2.3039248618206089E-2</v>
      </c>
      <c r="Y102" s="161">
        <f t="shared" si="141"/>
        <v>2.1125641202651133E-2</v>
      </c>
      <c r="AA102" s="150"/>
      <c r="AB102" s="150" t="str">
        <f t="shared" si="122"/>
        <v>30 to 44</v>
      </c>
      <c r="AC102" s="151">
        <f t="shared" ref="AC102:AI102" si="142">INDEX(ratiodata2,ratiobehaviourname+14,AM$135)</f>
        <v>1.8</v>
      </c>
      <c r="AD102" s="151">
        <f t="shared" si="142"/>
        <v>2</v>
      </c>
      <c r="AE102" s="151">
        <f t="shared" si="142"/>
        <v>1.7</v>
      </c>
      <c r="AF102" s="151">
        <f t="shared" si="142"/>
        <v>1.6</v>
      </c>
      <c r="AG102" s="151">
        <f t="shared" si="142"/>
        <v>1.8</v>
      </c>
      <c r="AH102" s="151">
        <f t="shared" si="142"/>
        <v>2.5</v>
      </c>
      <c r="AI102" s="151">
        <f t="shared" si="142"/>
        <v>2.2000000000000002</v>
      </c>
      <c r="AK102" s="150">
        <f t="shared" si="106"/>
        <v>0</v>
      </c>
      <c r="AL102" s="150" t="str">
        <f t="shared" si="112"/>
        <v>30 to 44</v>
      </c>
      <c r="AM102" s="161">
        <f t="shared" si="113"/>
        <v>0.3415748805123886</v>
      </c>
      <c r="AN102" s="161">
        <f t="shared" si="114"/>
        <v>0.35454622934053615</v>
      </c>
      <c r="AO102" s="161">
        <f t="shared" si="115"/>
        <v>0.39335129206697828</v>
      </c>
      <c r="AP102" s="161">
        <f t="shared" si="116"/>
        <v>0.43134258268154241</v>
      </c>
      <c r="AQ102" s="161">
        <f t="shared" si="117"/>
        <v>0.45624932808873286</v>
      </c>
      <c r="AR102" s="161">
        <f t="shared" si="118"/>
        <v>0.43774572374591569</v>
      </c>
      <c r="AS102" s="161">
        <f t="shared" si="118"/>
        <v>0.45900256794851091</v>
      </c>
      <c r="AV102" s="161">
        <f t="shared" si="119"/>
        <v>0.36708669731414378</v>
      </c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2:75" s="146" customFormat="1" hidden="1" x14ac:dyDescent="0.25">
      <c r="B103" s="145"/>
      <c r="F103" s="147"/>
      <c r="G103" s="148" t="str">
        <f>INDEX(ratiodata,ratiobehaviourname+15,H$135)</f>
        <v>45 to 64</v>
      </c>
      <c r="H103" s="160">
        <f t="shared" ref="H103:N103" si="143">INDEX(ratiodata2,ratiobehaviourname+15,I$135)</f>
        <v>0.35389783599932062</v>
      </c>
      <c r="I103" s="160">
        <f t="shared" si="143"/>
        <v>0.34212814111288004</v>
      </c>
      <c r="J103" s="160">
        <f t="shared" si="143"/>
        <v>0.34502083194294814</v>
      </c>
      <c r="K103" s="160">
        <f t="shared" si="143"/>
        <v>0.3726568767232723</v>
      </c>
      <c r="L103" s="160">
        <f t="shared" si="143"/>
        <v>0.36457954124075292</v>
      </c>
      <c r="M103" s="160">
        <f t="shared" si="143"/>
        <v>0.38214041439441476</v>
      </c>
      <c r="N103" s="160">
        <f t="shared" si="143"/>
        <v>0.39324287969483734</v>
      </c>
      <c r="Q103" s="153"/>
      <c r="R103" s="150" t="str">
        <f t="shared" si="109"/>
        <v>45 to 64</v>
      </c>
      <c r="S103" s="161">
        <f t="shared" ref="S103:Y103" si="144">INDEX(ratiodata2,ratiobehaviourname+15,P$135)</f>
        <v>1.0616935079979619E-2</v>
      </c>
      <c r="T103" s="161">
        <f t="shared" si="144"/>
        <v>1.300086936228944E-2</v>
      </c>
      <c r="U103" s="161">
        <f t="shared" si="144"/>
        <v>1.3110791613832029E-2</v>
      </c>
      <c r="V103" s="161">
        <f t="shared" si="144"/>
        <v>1.1925020055144715E-2</v>
      </c>
      <c r="W103" s="161">
        <f t="shared" si="144"/>
        <v>1.7499817979556142E-2</v>
      </c>
      <c r="X103" s="161">
        <f t="shared" si="144"/>
        <v>1.7578459062143077E-2</v>
      </c>
      <c r="Y103" s="161">
        <f t="shared" si="144"/>
        <v>1.8875658225352192E-2</v>
      </c>
      <c r="AA103" s="150"/>
      <c r="AB103" s="150" t="str">
        <f t="shared" si="122"/>
        <v>45 to 64</v>
      </c>
      <c r="AC103" s="151">
        <f t="shared" ref="AC103:AI103" si="145">INDEX(ratiodata2,ratiobehaviourname+15,AM$135)</f>
        <v>1.5</v>
      </c>
      <c r="AD103" s="151">
        <f t="shared" si="145"/>
        <v>1.9</v>
      </c>
      <c r="AE103" s="151">
        <f t="shared" si="145"/>
        <v>1.9</v>
      </c>
      <c r="AF103" s="151">
        <f t="shared" si="145"/>
        <v>1.6</v>
      </c>
      <c r="AG103" s="151">
        <f t="shared" si="145"/>
        <v>2.4</v>
      </c>
      <c r="AH103" s="151">
        <f t="shared" si="145"/>
        <v>2.2999999999999998</v>
      </c>
      <c r="AI103" s="151">
        <f t="shared" si="145"/>
        <v>2.4</v>
      </c>
      <c r="AK103" s="150">
        <f t="shared" si="106"/>
        <v>0</v>
      </c>
      <c r="AL103" s="150" t="str">
        <f t="shared" si="112"/>
        <v>45 to 64</v>
      </c>
      <c r="AM103" s="161">
        <f t="shared" si="113"/>
        <v>0.34328090091934099</v>
      </c>
      <c r="AN103" s="161">
        <f t="shared" si="114"/>
        <v>0.32912727175059059</v>
      </c>
      <c r="AO103" s="161">
        <f t="shared" si="115"/>
        <v>0.33191004032911609</v>
      </c>
      <c r="AP103" s="161">
        <f t="shared" si="116"/>
        <v>0.36073185666812757</v>
      </c>
      <c r="AQ103" s="161">
        <f t="shared" si="117"/>
        <v>0.34707972326119679</v>
      </c>
      <c r="AR103" s="161">
        <f t="shared" si="118"/>
        <v>0.3645619553322717</v>
      </c>
      <c r="AS103" s="161">
        <f t="shared" si="118"/>
        <v>0.37436722146948515</v>
      </c>
      <c r="AV103" s="161">
        <f t="shared" si="119"/>
        <v>0.36451477107930025</v>
      </c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2:75" s="146" customFormat="1" hidden="1" x14ac:dyDescent="0.25">
      <c r="B104" s="145"/>
      <c r="F104" s="147"/>
      <c r="G104" s="148" t="str">
        <f>INDEX(ratiodata,ratiobehaviourname+16,H$135)</f>
        <v>65 plus</v>
      </c>
      <c r="H104" s="160">
        <f t="shared" ref="H104:N104" si="146">INDEX(ratiodata2,ratiobehaviourname+16,I$135)</f>
        <v>0.49581984370911619</v>
      </c>
      <c r="I104" s="160">
        <f t="shared" si="146"/>
        <v>0.47589720223577625</v>
      </c>
      <c r="J104" s="160">
        <f t="shared" si="146"/>
        <v>0.47939673243951109</v>
      </c>
      <c r="K104" s="160">
        <f t="shared" si="146"/>
        <v>0.48604216599351358</v>
      </c>
      <c r="L104" s="160">
        <f t="shared" si="146"/>
        <v>0.47750422119429375</v>
      </c>
      <c r="M104" s="160">
        <f t="shared" si="146"/>
        <v>0.46338639989300107</v>
      </c>
      <c r="N104" s="160">
        <f t="shared" si="146"/>
        <v>0.4576951311313382</v>
      </c>
      <c r="Q104" s="153"/>
      <c r="R104" s="150" t="str">
        <f t="shared" si="109"/>
        <v>65 plus</v>
      </c>
      <c r="S104" s="161">
        <f t="shared" ref="S104:Y104" si="147">INDEX(ratiodata2,ratiobehaviourname+16,P$135)</f>
        <v>1.5866234998691719E-2</v>
      </c>
      <c r="T104" s="161">
        <f t="shared" si="147"/>
        <v>1.3325121662601733E-2</v>
      </c>
      <c r="U104" s="161">
        <f t="shared" si="147"/>
        <v>1.342310850830631E-2</v>
      </c>
      <c r="V104" s="161">
        <f t="shared" si="147"/>
        <v>1.4581264979805409E-2</v>
      </c>
      <c r="W104" s="161">
        <f t="shared" si="147"/>
        <v>1.4325126635828814E-2</v>
      </c>
      <c r="X104" s="161">
        <f t="shared" si="147"/>
        <v>1.4828364796576034E-2</v>
      </c>
      <c r="Y104" s="161">
        <f t="shared" si="147"/>
        <v>1.6477024720728175E-2</v>
      </c>
      <c r="AA104" s="150"/>
      <c r="AB104" s="150" t="str">
        <f t="shared" si="122"/>
        <v>65 plus</v>
      </c>
      <c r="AC104" s="151">
        <f t="shared" ref="AC104:AI104" si="148">INDEX(ratiodata2,ratiobehaviourname+16,AM$135)</f>
        <v>1.6</v>
      </c>
      <c r="AD104" s="151">
        <f t="shared" si="148"/>
        <v>1.4</v>
      </c>
      <c r="AE104" s="151">
        <f t="shared" si="148"/>
        <v>1.4</v>
      </c>
      <c r="AF104" s="151">
        <f t="shared" si="148"/>
        <v>1.5</v>
      </c>
      <c r="AG104" s="151">
        <f t="shared" si="148"/>
        <v>1.5</v>
      </c>
      <c r="AH104" s="151">
        <f t="shared" si="148"/>
        <v>1.6</v>
      </c>
      <c r="AI104" s="151">
        <f t="shared" si="148"/>
        <v>1.8</v>
      </c>
      <c r="AK104" s="150">
        <f t="shared" si="106"/>
        <v>0</v>
      </c>
      <c r="AL104" s="150" t="str">
        <f t="shared" si="112"/>
        <v>65 plus</v>
      </c>
      <c r="AM104" s="161">
        <f t="shared" si="113"/>
        <v>0.47995360871042447</v>
      </c>
      <c r="AN104" s="161">
        <f t="shared" si="114"/>
        <v>0.4625720805731745</v>
      </c>
      <c r="AO104" s="161">
        <f t="shared" si="115"/>
        <v>0.46597362393120478</v>
      </c>
      <c r="AP104" s="161">
        <f t="shared" si="116"/>
        <v>0.47146090101370819</v>
      </c>
      <c r="AQ104" s="161">
        <f t="shared" si="117"/>
        <v>0.46317909455846495</v>
      </c>
      <c r="AR104" s="161">
        <f t="shared" si="118"/>
        <v>0.44855803509642506</v>
      </c>
      <c r="AS104" s="161">
        <f t="shared" si="118"/>
        <v>0.44121810641061004</v>
      </c>
      <c r="AV104" s="161">
        <f t="shared" si="119"/>
        <v>0.51168607870780791</v>
      </c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2:75" s="146" customFormat="1" hidden="1" x14ac:dyDescent="0.25">
      <c r="B105" s="145"/>
      <c r="F105" s="147"/>
      <c r="G105" s="148" t="s">
        <v>0</v>
      </c>
      <c r="H105" s="160">
        <f>H107</f>
        <v>0.42246986152902605</v>
      </c>
      <c r="I105" s="160">
        <f t="shared" ref="I105:M105" si="149">I107</f>
        <v>0.42635391367526498</v>
      </c>
      <c r="J105" s="160">
        <f t="shared" si="149"/>
        <v>0.44621439881774638</v>
      </c>
      <c r="K105" s="160">
        <f t="shared" si="149"/>
        <v>0.47089297042418876</v>
      </c>
      <c r="L105" s="160">
        <f t="shared" si="149"/>
        <v>0.48194386585678584</v>
      </c>
      <c r="M105" s="160">
        <f t="shared" si="149"/>
        <v>0.48496897834818087</v>
      </c>
      <c r="N105" s="160">
        <f t="shared" ref="N105" si="150">N107</f>
        <v>0.50066927216833979</v>
      </c>
      <c r="Q105" s="153"/>
      <c r="R105" s="150" t="str">
        <f t="shared" si="109"/>
        <v>All ages</v>
      </c>
      <c r="S105" s="161">
        <f>S107</f>
        <v>5.9145780614063646E-3</v>
      </c>
      <c r="T105" s="161">
        <f t="shared" ref="T105:X105" si="151">T107</f>
        <v>6.8216626188042405E-3</v>
      </c>
      <c r="U105" s="161">
        <f t="shared" si="151"/>
        <v>6.2470015834484496E-3</v>
      </c>
      <c r="V105" s="161">
        <f t="shared" si="151"/>
        <v>7.53428752678702E-3</v>
      </c>
      <c r="W105" s="161">
        <f t="shared" si="151"/>
        <v>7.711101853708574E-3</v>
      </c>
      <c r="X105" s="161">
        <f t="shared" si="151"/>
        <v>7.7595036535708936E-3</v>
      </c>
      <c r="Y105" s="161">
        <f t="shared" ref="Y105" si="152">Y107</f>
        <v>1.0013385443366796E-2</v>
      </c>
      <c r="AA105" s="150"/>
      <c r="AB105" s="150" t="str">
        <f t="shared" si="122"/>
        <v>All ages</v>
      </c>
      <c r="AC105" s="151">
        <f>AC107</f>
        <v>0.7</v>
      </c>
      <c r="AD105" s="151">
        <f t="shared" ref="AD105:AH105" si="153">AD107</f>
        <v>0.8</v>
      </c>
      <c r="AE105" s="151">
        <f t="shared" si="153"/>
        <v>0.7</v>
      </c>
      <c r="AF105" s="151">
        <f t="shared" si="153"/>
        <v>0.8</v>
      </c>
      <c r="AG105" s="151">
        <f t="shared" si="153"/>
        <v>0.8</v>
      </c>
      <c r="AH105" s="151">
        <f t="shared" si="153"/>
        <v>0.8</v>
      </c>
      <c r="AI105" s="151">
        <f t="shared" ref="AI105" si="154">AI107</f>
        <v>1</v>
      </c>
      <c r="AK105" s="150">
        <f t="shared" si="106"/>
        <v>0</v>
      </c>
      <c r="AL105" s="150" t="str">
        <f t="shared" si="112"/>
        <v>All ages</v>
      </c>
      <c r="AM105" s="161">
        <f t="shared" si="113"/>
        <v>0.41655528346761966</v>
      </c>
      <c r="AN105" s="161">
        <f t="shared" si="114"/>
        <v>0.41953225105646075</v>
      </c>
      <c r="AO105" s="161">
        <f t="shared" si="115"/>
        <v>0.43996739723429795</v>
      </c>
      <c r="AP105" s="161">
        <f t="shared" si="116"/>
        <v>0.46335868289740173</v>
      </c>
      <c r="AQ105" s="161">
        <f t="shared" si="117"/>
        <v>0.47423276400307723</v>
      </c>
      <c r="AR105" s="161">
        <f t="shared" si="118"/>
        <v>0.47720947469460995</v>
      </c>
      <c r="AS105" s="161">
        <f t="shared" si="118"/>
        <v>0.49065588672497301</v>
      </c>
      <c r="AV105" s="161">
        <f t="shared" si="119"/>
        <v>0.42838443959043243</v>
      </c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2:75" s="146" customFormat="1" hidden="1" x14ac:dyDescent="0.25">
      <c r="B106" s="145"/>
      <c r="F106" s="147" t="str">
        <f>INDEX(ratiodata,ratiobehaviourname+11,G$135)</f>
        <v xml:space="preserve">Men, </v>
      </c>
      <c r="G106" s="148" t="str">
        <f>INDEX(ratiodata,ratiobehaviourname+11,H$135)</f>
        <v>All ages</v>
      </c>
      <c r="H106" s="160">
        <f t="shared" ref="H106:N106" si="155">INDEX(ratiodata2,ratiobehaviourname+11,I$135)</f>
        <v>0.32117541310455722</v>
      </c>
      <c r="I106" s="160">
        <f t="shared" si="155"/>
        <v>0.32267258013792616</v>
      </c>
      <c r="J106" s="160">
        <f t="shared" si="155"/>
        <v>0.34423675930459918</v>
      </c>
      <c r="K106" s="160">
        <f t="shared" si="155"/>
        <v>0.35084160932017205</v>
      </c>
      <c r="L106" s="160">
        <f t="shared" si="155"/>
        <v>0.36879470603009068</v>
      </c>
      <c r="M106" s="160">
        <f t="shared" si="155"/>
        <v>0.36802056767025942</v>
      </c>
      <c r="N106" s="160">
        <f t="shared" si="155"/>
        <v>0.37689029231591759</v>
      </c>
      <c r="Q106" s="149" t="str">
        <f t="shared" ref="Q106:Q107" si="156">F106</f>
        <v xml:space="preserve">Men, </v>
      </c>
      <c r="R106" s="150" t="str">
        <f t="shared" si="109"/>
        <v>All ages</v>
      </c>
      <c r="S106" s="161">
        <f t="shared" ref="S106:Y106" si="157">INDEX(ratiodata2,ratiobehaviourname+11,P$135)</f>
        <v>5.7811574358820304E-3</v>
      </c>
      <c r="T106" s="161">
        <f t="shared" si="157"/>
        <v>6.4534516027585235E-3</v>
      </c>
      <c r="U106" s="161">
        <f t="shared" si="157"/>
        <v>6.8847351860919833E-3</v>
      </c>
      <c r="V106" s="161">
        <f t="shared" si="157"/>
        <v>7.0168321864034411E-3</v>
      </c>
      <c r="W106" s="161">
        <f t="shared" si="157"/>
        <v>8.1134835326619956E-3</v>
      </c>
      <c r="X106" s="161">
        <f t="shared" si="157"/>
        <v>7.3604113534051887E-3</v>
      </c>
      <c r="Y106" s="161">
        <f t="shared" si="157"/>
        <v>9.0453670155820221E-3</v>
      </c>
      <c r="AA106" s="150" t="str">
        <f>Q106</f>
        <v xml:space="preserve">Men, </v>
      </c>
      <c r="AB106" s="150" t="str">
        <f t="shared" si="122"/>
        <v>All ages</v>
      </c>
      <c r="AC106" s="151">
        <f t="shared" ref="AC106:AI106" si="158">INDEX(ratiodata2,ratiobehaviourname+11,AM$135)</f>
        <v>0.9</v>
      </c>
      <c r="AD106" s="151">
        <f t="shared" si="158"/>
        <v>1</v>
      </c>
      <c r="AE106" s="151">
        <f t="shared" si="158"/>
        <v>1</v>
      </c>
      <c r="AF106" s="151">
        <f t="shared" si="158"/>
        <v>1</v>
      </c>
      <c r="AG106" s="151">
        <f t="shared" si="158"/>
        <v>1.1000000000000001</v>
      </c>
      <c r="AH106" s="151">
        <f t="shared" si="158"/>
        <v>1</v>
      </c>
      <c r="AI106" s="151">
        <f t="shared" si="158"/>
        <v>1.2</v>
      </c>
      <c r="AK106" s="150" t="str">
        <f t="shared" si="106"/>
        <v xml:space="preserve">Men, </v>
      </c>
      <c r="AL106" s="150" t="str">
        <f t="shared" si="112"/>
        <v>All ages</v>
      </c>
      <c r="AM106" s="161">
        <f t="shared" si="113"/>
        <v>0.31539425566867518</v>
      </c>
      <c r="AN106" s="161">
        <f t="shared" si="114"/>
        <v>0.31621912853516765</v>
      </c>
      <c r="AO106" s="161">
        <f t="shared" si="115"/>
        <v>0.33735202411850718</v>
      </c>
      <c r="AP106" s="161">
        <f t="shared" si="116"/>
        <v>0.34382477713376863</v>
      </c>
      <c r="AQ106" s="161">
        <f t="shared" si="117"/>
        <v>0.36068122249742868</v>
      </c>
      <c r="AR106" s="161">
        <f t="shared" si="118"/>
        <v>0.36066015631685422</v>
      </c>
      <c r="AS106" s="161">
        <f t="shared" si="118"/>
        <v>0.36784492530033558</v>
      </c>
      <c r="AV106" s="161">
        <f t="shared" si="119"/>
        <v>0.32695657054043925</v>
      </c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2:75" s="146" customFormat="1" hidden="1" x14ac:dyDescent="0.25">
      <c r="B107" s="145"/>
      <c r="F107" s="147" t="str">
        <f>INDEX(ratiodata,ratiobehaviourname+17,G$135)</f>
        <v xml:space="preserve">Women, </v>
      </c>
      <c r="G107" s="148" t="str">
        <f>INDEX(ratiodata,ratiobehaviourname+17,H$135)</f>
        <v>All ages</v>
      </c>
      <c r="H107" s="160">
        <f t="shared" ref="H107:N107" si="159">INDEX(ratiodata2,ratiobehaviourname+17,I$135)</f>
        <v>0.42246986152902605</v>
      </c>
      <c r="I107" s="160">
        <f t="shared" si="159"/>
        <v>0.42635391367526498</v>
      </c>
      <c r="J107" s="160">
        <f t="shared" si="159"/>
        <v>0.44621439881774638</v>
      </c>
      <c r="K107" s="160">
        <f t="shared" si="159"/>
        <v>0.47089297042418876</v>
      </c>
      <c r="L107" s="160">
        <f t="shared" si="159"/>
        <v>0.48194386585678584</v>
      </c>
      <c r="M107" s="160">
        <f t="shared" si="159"/>
        <v>0.48496897834818087</v>
      </c>
      <c r="N107" s="160">
        <f t="shared" si="159"/>
        <v>0.50066927216833979</v>
      </c>
      <c r="Q107" s="149" t="str">
        <f t="shared" si="156"/>
        <v xml:space="preserve">Women, </v>
      </c>
      <c r="R107" s="150" t="str">
        <f t="shared" si="109"/>
        <v>All ages</v>
      </c>
      <c r="S107" s="161">
        <f t="shared" ref="S107:Y107" si="160">INDEX(ratiodata2,ratiobehaviourname+17,P$135)</f>
        <v>5.9145780614063646E-3</v>
      </c>
      <c r="T107" s="161">
        <f t="shared" si="160"/>
        <v>6.8216626188042405E-3</v>
      </c>
      <c r="U107" s="161">
        <f t="shared" si="160"/>
        <v>6.2470015834484496E-3</v>
      </c>
      <c r="V107" s="161">
        <f t="shared" si="160"/>
        <v>7.53428752678702E-3</v>
      </c>
      <c r="W107" s="161">
        <f t="shared" si="160"/>
        <v>7.711101853708574E-3</v>
      </c>
      <c r="X107" s="161">
        <f t="shared" si="160"/>
        <v>7.7595036535708936E-3</v>
      </c>
      <c r="Y107" s="161">
        <f t="shared" si="160"/>
        <v>1.0013385443366796E-2</v>
      </c>
      <c r="AA107" s="150" t="str">
        <f>Q107</f>
        <v xml:space="preserve">Women, </v>
      </c>
      <c r="AB107" s="150" t="str">
        <f t="shared" si="122"/>
        <v>All ages</v>
      </c>
      <c r="AC107" s="151">
        <f t="shared" ref="AC107:AI107" si="161">INDEX(ratiodata2,ratiobehaviourname+17,AM$135)</f>
        <v>0.7</v>
      </c>
      <c r="AD107" s="151">
        <f t="shared" si="161"/>
        <v>0.8</v>
      </c>
      <c r="AE107" s="151">
        <f t="shared" si="161"/>
        <v>0.7</v>
      </c>
      <c r="AF107" s="151">
        <f t="shared" si="161"/>
        <v>0.8</v>
      </c>
      <c r="AG107" s="151">
        <f t="shared" si="161"/>
        <v>0.8</v>
      </c>
      <c r="AH107" s="151">
        <f t="shared" si="161"/>
        <v>0.8</v>
      </c>
      <c r="AI107" s="151">
        <f t="shared" si="161"/>
        <v>1</v>
      </c>
      <c r="AK107" s="150" t="str">
        <f t="shared" si="106"/>
        <v xml:space="preserve">Women, </v>
      </c>
      <c r="AL107" s="150" t="str">
        <f t="shared" si="112"/>
        <v>All ages</v>
      </c>
      <c r="AM107" s="161">
        <f>H107-S107</f>
        <v>0.41655528346761966</v>
      </c>
      <c r="AN107" s="161">
        <f t="shared" si="114"/>
        <v>0.41953225105646075</v>
      </c>
      <c r="AO107" s="161">
        <f t="shared" si="115"/>
        <v>0.43996739723429795</v>
      </c>
      <c r="AP107" s="161">
        <f t="shared" si="116"/>
        <v>0.46335868289740173</v>
      </c>
      <c r="AQ107" s="161">
        <f t="shared" si="117"/>
        <v>0.47423276400307723</v>
      </c>
      <c r="AR107" s="161">
        <f t="shared" si="118"/>
        <v>0.47720947469460995</v>
      </c>
      <c r="AS107" s="161">
        <f t="shared" si="118"/>
        <v>0.49065588672497301</v>
      </c>
      <c r="AV107" s="161">
        <f t="shared" si="119"/>
        <v>0.42838443959043243</v>
      </c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2:75" hidden="1" x14ac:dyDescent="0.25">
      <c r="Y108" s="68"/>
    </row>
    <row r="109" spans="2:75" hidden="1" x14ac:dyDescent="0.25"/>
    <row r="110" spans="2:75" hidden="1" x14ac:dyDescent="0.25"/>
    <row r="111" spans="2:75" hidden="1" x14ac:dyDescent="0.25"/>
    <row r="112" spans="2:75" ht="24" hidden="1" x14ac:dyDescent="0.25">
      <c r="F112" s="52" t="s">
        <v>159</v>
      </c>
      <c r="H112" s="26" t="s">
        <v>15</v>
      </c>
      <c r="I112" s="26" t="s">
        <v>39</v>
      </c>
      <c r="J112" s="26" t="s">
        <v>40</v>
      </c>
      <c r="K112" s="26" t="s">
        <v>62</v>
      </c>
      <c r="L112" s="26" t="s">
        <v>63</v>
      </c>
      <c r="M112" s="26" t="s">
        <v>64</v>
      </c>
      <c r="N112" s="2" t="s">
        <v>65</v>
      </c>
      <c r="R112" s="26" t="s">
        <v>281</v>
      </c>
      <c r="S112" s="26" t="s">
        <v>15</v>
      </c>
      <c r="T112" s="26" t="s">
        <v>39</v>
      </c>
      <c r="U112" s="26" t="s">
        <v>40</v>
      </c>
      <c r="V112" s="26" t="s">
        <v>62</v>
      </c>
      <c r="W112" s="26" t="s">
        <v>63</v>
      </c>
      <c r="X112" s="26" t="s">
        <v>64</v>
      </c>
      <c r="Y112" s="2" t="s">
        <v>65</v>
      </c>
    </row>
    <row r="113" spans="2:75" hidden="1" x14ac:dyDescent="0.25">
      <c r="Q113"/>
    </row>
    <row r="114" spans="2:75" s="146" customFormat="1" hidden="1" x14ac:dyDescent="0.25">
      <c r="B114" s="145"/>
      <c r="F114" s="147" t="str">
        <f>F57</f>
        <v xml:space="preserve">Men, </v>
      </c>
      <c r="G114" s="148" t="str">
        <f>G57</f>
        <v>12 to 19</v>
      </c>
      <c r="H114" s="160">
        <f>H57/(H57+H63)</f>
        <v>0.52003782792962139</v>
      </c>
      <c r="I114" s="160">
        <f t="shared" ref="I114:M114" si="162">I57/(I57+I63)</f>
        <v>0.51356489701248986</v>
      </c>
      <c r="J114" s="160">
        <f t="shared" si="162"/>
        <v>0.51490990919982349</v>
      </c>
      <c r="K114" s="160">
        <f t="shared" si="162"/>
        <v>0.5045861985171507</v>
      </c>
      <c r="L114" s="160">
        <f t="shared" si="162"/>
        <v>0.50163434430890697</v>
      </c>
      <c r="M114" s="160">
        <f t="shared" si="162"/>
        <v>0.50796659543793288</v>
      </c>
      <c r="N114" s="160">
        <f t="shared" ref="N114" si="163">N57/(N57+N63)</f>
        <v>0.49824769337300212</v>
      </c>
      <c r="Q114" s="146" t="s">
        <v>282</v>
      </c>
      <c r="R114" s="148" t="str">
        <f>R57</f>
        <v>12 to 19</v>
      </c>
      <c r="S114" s="162">
        <f t="shared" ref="S114:S119" si="164">H114/H120</f>
        <v>1.0834975299956897</v>
      </c>
      <c r="T114" s="162">
        <f t="shared" ref="T114:Y114" si="165">I114/I120</f>
        <v>1.0557726896318917</v>
      </c>
      <c r="U114" s="162">
        <f t="shared" si="165"/>
        <v>1.0614727428269208</v>
      </c>
      <c r="V114" s="162">
        <f t="shared" si="165"/>
        <v>1.0185146174911701</v>
      </c>
      <c r="W114" s="162">
        <f t="shared" si="165"/>
        <v>1.0065588159627115</v>
      </c>
      <c r="X114" s="162">
        <f t="shared" si="165"/>
        <v>1.0323823356872426</v>
      </c>
      <c r="Y114" s="162">
        <f t="shared" si="165"/>
        <v>0.9930152523312642</v>
      </c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2:75" s="146" customFormat="1" hidden="1" x14ac:dyDescent="0.25">
      <c r="B115" s="145"/>
      <c r="F115" s="147"/>
      <c r="G115" s="148" t="str">
        <f>G58</f>
        <v>20 to 29</v>
      </c>
      <c r="H115" s="160">
        <f t="shared" ref="H115:M115" si="166">H58/(H58+H64)</f>
        <v>0.4662478065674785</v>
      </c>
      <c r="I115" s="160">
        <f t="shared" si="166"/>
        <v>0.46717407737248168</v>
      </c>
      <c r="J115" s="160">
        <f t="shared" si="166"/>
        <v>0.4727539501994365</v>
      </c>
      <c r="K115" s="160">
        <f t="shared" si="166"/>
        <v>0.45599351482807537</v>
      </c>
      <c r="L115" s="160">
        <f t="shared" si="166"/>
        <v>0.46074320874818531</v>
      </c>
      <c r="M115" s="160">
        <f t="shared" si="166"/>
        <v>0.4575863043054309</v>
      </c>
      <c r="N115" s="160">
        <f t="shared" ref="N115" si="167">N58/(N58+N64)</f>
        <v>0.4363235748545633</v>
      </c>
      <c r="R115" s="148" t="str">
        <f>R58</f>
        <v>20 to 29</v>
      </c>
      <c r="S115" s="162">
        <f t="shared" si="164"/>
        <v>0.873528600546019</v>
      </c>
      <c r="T115" s="162">
        <f t="shared" ref="T115:T119" si="168">I115/I121</f>
        <v>0.8767855645399375</v>
      </c>
      <c r="U115" s="162">
        <f t="shared" ref="U115:U119" si="169">J115/J121</f>
        <v>0.89664768541795781</v>
      </c>
      <c r="V115" s="162">
        <f t="shared" ref="V115:V119" si="170">K115/K121</f>
        <v>0.83821338027609327</v>
      </c>
      <c r="W115" s="162">
        <f t="shared" ref="W115:W119" si="171">L115/L121</f>
        <v>0.85440409137663287</v>
      </c>
      <c r="X115" s="162">
        <f t="shared" ref="X115:X119" si="172">M115/M121</f>
        <v>0.84361126560324884</v>
      </c>
      <c r="Y115" s="162">
        <f t="shared" ref="Y115:Y119" si="173">N115/N121</f>
        <v>0.77406745322369208</v>
      </c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2:75" s="146" customFormat="1" hidden="1" x14ac:dyDescent="0.25">
      <c r="B116" s="145"/>
      <c r="F116" s="147"/>
      <c r="G116" s="148" t="str">
        <f>G59</f>
        <v>30 to 44</v>
      </c>
      <c r="H116" s="160">
        <f t="shared" ref="H116:M116" si="174">H59/(H59+H65)</f>
        <v>0.46322172444308646</v>
      </c>
      <c r="I116" s="160">
        <f t="shared" si="174"/>
        <v>0.45279884084014804</v>
      </c>
      <c r="J116" s="160">
        <f t="shared" si="174"/>
        <v>0.44617795386845599</v>
      </c>
      <c r="K116" s="160">
        <f t="shared" si="174"/>
        <v>0.43522750494143519</v>
      </c>
      <c r="L116" s="160">
        <f t="shared" si="174"/>
        <v>0.44077476689697143</v>
      </c>
      <c r="M116" s="160">
        <f t="shared" si="174"/>
        <v>0.43098059313460185</v>
      </c>
      <c r="N116" s="160">
        <f t="shared" ref="N116" si="175">N59/(N59+N65)</f>
        <v>0.43246154084786487</v>
      </c>
      <c r="R116" s="148" t="str">
        <f>R59</f>
        <v>30 to 44</v>
      </c>
      <c r="S116" s="162">
        <f t="shared" si="164"/>
        <v>0.86296660192234609</v>
      </c>
      <c r="T116" s="162">
        <f t="shared" si="168"/>
        <v>0.82748150887573968</v>
      </c>
      <c r="U116" s="162">
        <f t="shared" si="169"/>
        <v>0.80563415087033141</v>
      </c>
      <c r="V116" s="162">
        <f t="shared" si="170"/>
        <v>0.77062447047160765</v>
      </c>
      <c r="W116" s="162">
        <f t="shared" si="171"/>
        <v>0.788188266203942</v>
      </c>
      <c r="X116" s="162">
        <f t="shared" si="172"/>
        <v>0.75740930438344523</v>
      </c>
      <c r="Y116" s="162">
        <f t="shared" si="173"/>
        <v>0.76199512803754976</v>
      </c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2:75" s="146" customFormat="1" hidden="1" x14ac:dyDescent="0.25">
      <c r="B117" s="145"/>
      <c r="F117" s="147"/>
      <c r="G117" s="148" t="str">
        <f>G60</f>
        <v>45 to 64</v>
      </c>
      <c r="H117" s="160">
        <f t="shared" ref="H117:M118" si="176">H60/(H60+H66)</f>
        <v>0.36987807058907912</v>
      </c>
      <c r="I117" s="160">
        <f t="shared" si="176"/>
        <v>0.37295351090083134</v>
      </c>
      <c r="J117" s="160">
        <f t="shared" si="176"/>
        <v>0.38859045264972802</v>
      </c>
      <c r="K117" s="160">
        <f t="shared" si="176"/>
        <v>0.39106169763127624</v>
      </c>
      <c r="L117" s="160">
        <f t="shared" si="176"/>
        <v>0.40404574041360392</v>
      </c>
      <c r="M117" s="160">
        <f t="shared" si="176"/>
        <v>0.39900409097763501</v>
      </c>
      <c r="N117" s="160">
        <f t="shared" ref="N117" si="177">N60/(N60+N66)</f>
        <v>0.41595549210874383</v>
      </c>
      <c r="R117" s="148" t="str">
        <f>R60</f>
        <v>45 to 64</v>
      </c>
      <c r="S117" s="162">
        <f t="shared" si="164"/>
        <v>0.58699444238492915</v>
      </c>
      <c r="T117" s="162">
        <f t="shared" si="168"/>
        <v>0.59477808644878327</v>
      </c>
      <c r="U117" s="162">
        <f t="shared" si="169"/>
        <v>0.63556490789815467</v>
      </c>
      <c r="V117" s="162">
        <f t="shared" si="170"/>
        <v>0.64220249590159784</v>
      </c>
      <c r="W117" s="162">
        <f t="shared" si="171"/>
        <v>0.67798112676301636</v>
      </c>
      <c r="X117" s="162">
        <f t="shared" si="172"/>
        <v>0.66390483693423408</v>
      </c>
      <c r="Y117" s="162">
        <f t="shared" si="173"/>
        <v>0.71219827682412007</v>
      </c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2:75" s="146" customFormat="1" hidden="1" x14ac:dyDescent="0.25">
      <c r="B118" s="145"/>
      <c r="F118" s="147"/>
      <c r="G118" s="148" t="str">
        <f>G61</f>
        <v>65 plus</v>
      </c>
      <c r="H118" s="160">
        <f t="shared" si="176"/>
        <v>0.22708531822733871</v>
      </c>
      <c r="I118" s="160">
        <f t="shared" si="176"/>
        <v>0.23615567418685268</v>
      </c>
      <c r="J118" s="160">
        <f t="shared" si="176"/>
        <v>0.24706417505153724</v>
      </c>
      <c r="K118" s="160">
        <f t="shared" si="176"/>
        <v>0.25100656490524548</v>
      </c>
      <c r="L118" s="160">
        <f t="shared" si="176"/>
        <v>0.27275234712655666</v>
      </c>
      <c r="M118" s="160">
        <f t="shared" si="176"/>
        <v>0.28681317173264886</v>
      </c>
      <c r="N118" s="160">
        <f t="shared" ref="N118" si="178">N61/(N61+N67)</f>
        <v>0.29545127862646064</v>
      </c>
      <c r="R118" s="148" t="str">
        <f>R61</f>
        <v>65 plus</v>
      </c>
      <c r="S118" s="162">
        <f t="shared" si="164"/>
        <v>0.29380386164553629</v>
      </c>
      <c r="T118" s="162">
        <f t="shared" si="168"/>
        <v>0.30916728213625744</v>
      </c>
      <c r="U118" s="162">
        <f t="shared" si="169"/>
        <v>0.32813443970267769</v>
      </c>
      <c r="V118" s="162">
        <f t="shared" si="170"/>
        <v>0.33512518687629195</v>
      </c>
      <c r="W118" s="162">
        <f t="shared" si="171"/>
        <v>0.37504740792064328</v>
      </c>
      <c r="X118" s="162">
        <f t="shared" si="172"/>
        <v>0.40215713522001795</v>
      </c>
      <c r="Y118" s="162">
        <f t="shared" si="173"/>
        <v>0.41934825749235521</v>
      </c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2:75" s="146" customFormat="1" hidden="1" x14ac:dyDescent="0.25">
      <c r="B119" s="145"/>
      <c r="F119" s="147"/>
      <c r="G119" s="148" t="str">
        <f t="shared" ref="G119:M119" si="179">G127</f>
        <v>All ages</v>
      </c>
      <c r="H119" s="160">
        <f t="shared" si="179"/>
        <v>0.42394377381884957</v>
      </c>
      <c r="I119" s="160">
        <f t="shared" si="179"/>
        <v>0.42351124870651002</v>
      </c>
      <c r="J119" s="160">
        <f t="shared" si="179"/>
        <v>0.42852685114934047</v>
      </c>
      <c r="K119" s="160">
        <f t="shared" si="179"/>
        <v>0.42001296899163915</v>
      </c>
      <c r="L119" s="160">
        <f t="shared" si="179"/>
        <v>0.42684500189550068</v>
      </c>
      <c r="M119" s="160">
        <f t="shared" si="179"/>
        <v>0.42491573441889019</v>
      </c>
      <c r="N119" s="160">
        <f t="shared" ref="N119" si="180">N127</f>
        <v>0.4233676476448538</v>
      </c>
      <c r="R119" s="148" t="s">
        <v>0</v>
      </c>
      <c r="S119" s="162">
        <f t="shared" si="164"/>
        <v>0.73594165734358974</v>
      </c>
      <c r="T119" s="162">
        <f t="shared" si="168"/>
        <v>0.73463922367307521</v>
      </c>
      <c r="U119" s="162">
        <f t="shared" si="169"/>
        <v>0.74986349229388816</v>
      </c>
      <c r="V119" s="162">
        <f t="shared" si="170"/>
        <v>0.72417648419035829</v>
      </c>
      <c r="W119" s="162">
        <f t="shared" si="171"/>
        <v>0.74472874406946554</v>
      </c>
      <c r="X119" s="162">
        <f t="shared" si="172"/>
        <v>0.73887560458556856</v>
      </c>
      <c r="Y119" s="162">
        <f t="shared" si="173"/>
        <v>0.73420723952738409</v>
      </c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2:75" s="146" customFormat="1" hidden="1" x14ac:dyDescent="0.25">
      <c r="B120" s="145"/>
      <c r="F120" s="147" t="str">
        <f t="shared" ref="F120" si="181">F63</f>
        <v xml:space="preserve">Women, </v>
      </c>
      <c r="G120" s="148" t="str">
        <f>G63</f>
        <v>12 to 19</v>
      </c>
      <c r="H120" s="160">
        <f>H63/(H63+H57)</f>
        <v>0.47996217207037861</v>
      </c>
      <c r="I120" s="160">
        <f t="shared" ref="I120:M120" si="182">I63/(I63+I57)</f>
        <v>0.48643510298751014</v>
      </c>
      <c r="J120" s="160">
        <f t="shared" si="182"/>
        <v>0.48509009080017657</v>
      </c>
      <c r="K120" s="160">
        <f t="shared" si="182"/>
        <v>0.49541380148284925</v>
      </c>
      <c r="L120" s="160">
        <f t="shared" si="182"/>
        <v>0.49836565569109309</v>
      </c>
      <c r="M120" s="160">
        <f t="shared" si="182"/>
        <v>0.49203340456206718</v>
      </c>
      <c r="N120" s="160">
        <f t="shared" ref="N120" si="183">N63/(N63+N57)</f>
        <v>0.50175230662699788</v>
      </c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2:75" s="146" customFormat="1" hidden="1" x14ac:dyDescent="0.25">
      <c r="B121" s="145"/>
      <c r="F121" s="147"/>
      <c r="G121" s="148" t="str">
        <f>G64</f>
        <v>20 to 29</v>
      </c>
      <c r="H121" s="160">
        <f t="shared" ref="H121:M121" si="184">H64/(H64+H58)</f>
        <v>0.53375219343252145</v>
      </c>
      <c r="I121" s="160">
        <f t="shared" si="184"/>
        <v>0.53282592262751827</v>
      </c>
      <c r="J121" s="160">
        <f t="shared" si="184"/>
        <v>0.52724604980056344</v>
      </c>
      <c r="K121" s="160">
        <f t="shared" si="184"/>
        <v>0.54400648517192463</v>
      </c>
      <c r="L121" s="160">
        <f t="shared" si="184"/>
        <v>0.53925679125181469</v>
      </c>
      <c r="M121" s="160">
        <f t="shared" si="184"/>
        <v>0.5424136956945691</v>
      </c>
      <c r="N121" s="160">
        <f t="shared" ref="N121" si="185">N64/(N64+N58)</f>
        <v>0.5636764251454367</v>
      </c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2:75" s="146" customFormat="1" hidden="1" x14ac:dyDescent="0.25">
      <c r="B122" s="145"/>
      <c r="F122" s="147"/>
      <c r="G122" s="148" t="str">
        <f>G65</f>
        <v>30 to 44</v>
      </c>
      <c r="H122" s="160">
        <f t="shared" ref="H122:M122" si="186">H65/(H65+H59)</f>
        <v>0.5367782755569136</v>
      </c>
      <c r="I122" s="160">
        <f t="shared" si="186"/>
        <v>0.5472011591598519</v>
      </c>
      <c r="J122" s="160">
        <f t="shared" si="186"/>
        <v>0.55382204613154407</v>
      </c>
      <c r="K122" s="160">
        <f t="shared" si="186"/>
        <v>0.56477249505856486</v>
      </c>
      <c r="L122" s="160">
        <f t="shared" si="186"/>
        <v>0.55922523310302863</v>
      </c>
      <c r="M122" s="160">
        <f t="shared" si="186"/>
        <v>0.5690194068653982</v>
      </c>
      <c r="N122" s="160">
        <f t="shared" ref="N122" si="187">N65/(N65+N59)</f>
        <v>0.56753845915213508</v>
      </c>
      <c r="R122" s="164" t="s">
        <v>279</v>
      </c>
      <c r="W122" s="144" t="s">
        <v>280</v>
      </c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2:75" s="146" customFormat="1" hidden="1" x14ac:dyDescent="0.25">
      <c r="B123" s="145"/>
      <c r="F123" s="147"/>
      <c r="G123" s="148" t="str">
        <f>G66</f>
        <v>45 to 64</v>
      </c>
      <c r="H123" s="160">
        <f t="shared" ref="H123:M123" si="188">H66/(H66+H60)</f>
        <v>0.63012192941092082</v>
      </c>
      <c r="I123" s="160">
        <f t="shared" si="188"/>
        <v>0.6270464890991686</v>
      </c>
      <c r="J123" s="160">
        <f t="shared" si="188"/>
        <v>0.61140954735027198</v>
      </c>
      <c r="K123" s="160">
        <f t="shared" si="188"/>
        <v>0.60893830236872371</v>
      </c>
      <c r="L123" s="160">
        <f t="shared" si="188"/>
        <v>0.59595425958639603</v>
      </c>
      <c r="M123" s="160">
        <f t="shared" si="188"/>
        <v>0.60099590902236499</v>
      </c>
      <c r="N123" s="160">
        <f t="shared" ref="N123" si="189">N66/(N66+N60)</f>
        <v>0.58404450789125617</v>
      </c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2:75" s="146" customFormat="1" hidden="1" x14ac:dyDescent="0.25">
      <c r="B124" s="145"/>
      <c r="F124" s="147"/>
      <c r="G124" s="148" t="str">
        <f>G67</f>
        <v>65 plus</v>
      </c>
      <c r="H124" s="160">
        <f t="shared" ref="H124:M124" si="190">H67/(H67+H61)</f>
        <v>0.77291468177266132</v>
      </c>
      <c r="I124" s="160">
        <f t="shared" si="190"/>
        <v>0.76384432581314732</v>
      </c>
      <c r="J124" s="160">
        <f t="shared" si="190"/>
        <v>0.75293582494846278</v>
      </c>
      <c r="K124" s="160">
        <f t="shared" si="190"/>
        <v>0.74899343509475458</v>
      </c>
      <c r="L124" s="160">
        <f t="shared" si="190"/>
        <v>0.72724765287344328</v>
      </c>
      <c r="M124" s="160">
        <f t="shared" si="190"/>
        <v>0.71318682826735114</v>
      </c>
      <c r="N124" s="160">
        <f t="shared" ref="N124" si="191">N67/(N67+N61)</f>
        <v>0.70454872137353941</v>
      </c>
      <c r="R124" s="148" t="str">
        <f>R114</f>
        <v>12 to 19</v>
      </c>
      <c r="S124" s="167">
        <f>SQRT((POWER(AC57,2)+POWER(AC63,2)))</f>
        <v>2.1213203435596424</v>
      </c>
      <c r="T124" s="167">
        <f t="shared" ref="T124:Y124" si="192">SQRT((POWER(AD57,2)+POWER(AD63,2)))</f>
        <v>1.697056274847714</v>
      </c>
      <c r="U124" s="167">
        <f t="shared" si="192"/>
        <v>2.545584412271571</v>
      </c>
      <c r="V124" s="167">
        <f t="shared" si="192"/>
        <v>1.8384776310850237</v>
      </c>
      <c r="W124" s="167">
        <f t="shared" si="192"/>
        <v>1.9798989873223329</v>
      </c>
      <c r="X124" s="167">
        <f t="shared" si="192"/>
        <v>2.8284271247461903</v>
      </c>
      <c r="Y124" s="167">
        <f t="shared" si="192"/>
        <v>2.8284271247461903</v>
      </c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2:75" s="146" customFormat="1" hidden="1" x14ac:dyDescent="0.25">
      <c r="B125" s="145"/>
      <c r="F125" s="147"/>
      <c r="G125" s="148" t="str">
        <f t="shared" ref="G125:M125" si="193">G128</f>
        <v>All ages</v>
      </c>
      <c r="H125" s="160">
        <f t="shared" si="193"/>
        <v>0.57605622618115038</v>
      </c>
      <c r="I125" s="160">
        <f t="shared" si="193"/>
        <v>0.57648875129348998</v>
      </c>
      <c r="J125" s="160">
        <f t="shared" si="193"/>
        <v>0.57147314885065947</v>
      </c>
      <c r="K125" s="160">
        <f t="shared" si="193"/>
        <v>0.57998703100836091</v>
      </c>
      <c r="L125" s="160">
        <f t="shared" si="193"/>
        <v>0.57315499810449932</v>
      </c>
      <c r="M125" s="160">
        <f t="shared" si="193"/>
        <v>0.57508426558110981</v>
      </c>
      <c r="N125" s="160">
        <f t="shared" ref="N125" si="194">N128</f>
        <v>0.5766323523551462</v>
      </c>
      <c r="R125" s="148" t="str">
        <f t="shared" ref="R125:R129" si="195">R115</f>
        <v>20 to 29</v>
      </c>
      <c r="S125" s="167">
        <f t="shared" ref="S125:Y125" si="196">SQRT((POWER(AC58,2)+POWER(AC64,2)))</f>
        <v>3.920459156782532</v>
      </c>
      <c r="T125" s="167">
        <f t="shared" si="196"/>
        <v>3.9597979746446659</v>
      </c>
      <c r="U125" s="167">
        <f t="shared" si="196"/>
        <v>3.3941125496954281</v>
      </c>
      <c r="V125" s="167">
        <f t="shared" si="196"/>
        <v>3.1906112267087634</v>
      </c>
      <c r="W125" s="167">
        <f t="shared" si="196"/>
        <v>3.7643060449437424</v>
      </c>
      <c r="X125" s="167">
        <f t="shared" si="196"/>
        <v>2.8284271247461903</v>
      </c>
      <c r="Y125" s="167">
        <f t="shared" si="196"/>
        <v>3.8183766184073571</v>
      </c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2:75" s="146" customFormat="1" hidden="1" x14ac:dyDescent="0.25">
      <c r="B126" s="145"/>
      <c r="F126" s="147"/>
      <c r="G126" s="148"/>
      <c r="H126" s="163"/>
      <c r="I126" s="163"/>
      <c r="J126" s="163"/>
      <c r="K126" s="163"/>
      <c r="L126" s="163"/>
      <c r="M126" s="163"/>
      <c r="N126" s="163"/>
      <c r="R126" s="148" t="str">
        <f t="shared" si="195"/>
        <v>30 to 44</v>
      </c>
      <c r="S126" s="167">
        <f t="shared" ref="S126:Y126" si="197">SQRT((POWER(AC59,2)+POWER(AC65,2)))</f>
        <v>2.8284271247461903</v>
      </c>
      <c r="T126" s="167">
        <f t="shared" si="197"/>
        <v>3.2526911934581184</v>
      </c>
      <c r="U126" s="167">
        <f t="shared" si="197"/>
        <v>2.8284271247461903</v>
      </c>
      <c r="V126" s="167">
        <f t="shared" si="197"/>
        <v>2.9206163733020465</v>
      </c>
      <c r="W126" s="167">
        <f t="shared" si="197"/>
        <v>3.2802438933713454</v>
      </c>
      <c r="X126" s="167">
        <f t="shared" si="197"/>
        <v>3.5608987629529709</v>
      </c>
      <c r="Y126" s="167">
        <f t="shared" si="197"/>
        <v>3.640054944640259</v>
      </c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2:75" s="146" customFormat="1" hidden="1" x14ac:dyDescent="0.25">
      <c r="B127" s="145"/>
      <c r="F127" s="156" t="str">
        <f>F69</f>
        <v xml:space="preserve">Men, </v>
      </c>
      <c r="G127" s="148" t="str">
        <f>G69</f>
        <v>All ages</v>
      </c>
      <c r="H127" s="160">
        <f>H69/(H69+H70)</f>
        <v>0.42394377381884957</v>
      </c>
      <c r="I127" s="160">
        <f t="shared" ref="I127:M127" si="198">I69/(I69+I70)</f>
        <v>0.42351124870651002</v>
      </c>
      <c r="J127" s="160">
        <f t="shared" si="198"/>
        <v>0.42852685114934047</v>
      </c>
      <c r="K127" s="160">
        <f t="shared" si="198"/>
        <v>0.42001296899163915</v>
      </c>
      <c r="L127" s="160">
        <f t="shared" si="198"/>
        <v>0.42684500189550068</v>
      </c>
      <c r="M127" s="160">
        <f t="shared" si="198"/>
        <v>0.42491573441889019</v>
      </c>
      <c r="N127" s="160">
        <f t="shared" ref="N127" si="199">N69/(N69+N70)</f>
        <v>0.4233676476448538</v>
      </c>
      <c r="R127" s="148" t="str">
        <f t="shared" si="195"/>
        <v>45 to 64</v>
      </c>
      <c r="S127" s="167">
        <f t="shared" ref="S127:Y127" si="200">SQRT((POWER(AC60,2)+POWER(AC66,2)))</f>
        <v>3.047950130825634</v>
      </c>
      <c r="T127" s="167">
        <f t="shared" si="200"/>
        <v>3.2649655434629015</v>
      </c>
      <c r="U127" s="167">
        <f t="shared" si="200"/>
        <v>3.4058772731852804</v>
      </c>
      <c r="V127" s="167">
        <f t="shared" si="200"/>
        <v>2.9832867780352594</v>
      </c>
      <c r="W127" s="167">
        <f t="shared" si="200"/>
        <v>3.4205262752974139</v>
      </c>
      <c r="X127" s="167">
        <f t="shared" si="200"/>
        <v>3.7013511046643495</v>
      </c>
      <c r="Y127" s="167">
        <f t="shared" si="200"/>
        <v>3.8418745424597094</v>
      </c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2:75" s="146" customFormat="1" hidden="1" x14ac:dyDescent="0.25">
      <c r="B128" s="145"/>
      <c r="F128" s="156" t="str">
        <f>F70</f>
        <v xml:space="preserve">Women, </v>
      </c>
      <c r="G128" s="148" t="str">
        <f>G70</f>
        <v>All ages</v>
      </c>
      <c r="H128" s="160">
        <f>H70/(H69+H70)</f>
        <v>0.57605622618115038</v>
      </c>
      <c r="I128" s="160">
        <f t="shared" ref="I128:M128" si="201">I70/(I69+I70)</f>
        <v>0.57648875129348998</v>
      </c>
      <c r="J128" s="160">
        <f t="shared" si="201"/>
        <v>0.57147314885065947</v>
      </c>
      <c r="K128" s="160">
        <f t="shared" si="201"/>
        <v>0.57998703100836091</v>
      </c>
      <c r="L128" s="160">
        <f t="shared" si="201"/>
        <v>0.57315499810449932</v>
      </c>
      <c r="M128" s="160">
        <f t="shared" si="201"/>
        <v>0.57508426558110981</v>
      </c>
      <c r="N128" s="160">
        <f t="shared" ref="N128" si="202">N70/(N69+N70)</f>
        <v>0.5766323523551462</v>
      </c>
      <c r="R128" s="148" t="str">
        <f t="shared" si="195"/>
        <v>65 plus</v>
      </c>
      <c r="S128" s="167">
        <f t="shared" ref="S128:Y128" si="203">SQRT((POWER(AC61,2)+POWER(AC67,2)))</f>
        <v>3.9849717690342548</v>
      </c>
      <c r="T128" s="167">
        <f t="shared" si="203"/>
        <v>3.5341194094144588</v>
      </c>
      <c r="U128" s="167">
        <f t="shared" si="203"/>
        <v>3.443835071544513</v>
      </c>
      <c r="V128" s="167">
        <f t="shared" si="203"/>
        <v>3.4885527085024819</v>
      </c>
      <c r="W128" s="167">
        <f t="shared" si="203"/>
        <v>3.3615472627943221</v>
      </c>
      <c r="X128" s="167">
        <f t="shared" si="203"/>
        <v>3.4132096331752027</v>
      </c>
      <c r="Y128" s="167">
        <f t="shared" si="203"/>
        <v>3.2449961479175906</v>
      </c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2:75" hidden="1" x14ac:dyDescent="0.25">
      <c r="F129" s="110"/>
      <c r="G129" s="56"/>
      <c r="H129" s="58"/>
      <c r="I129" s="58"/>
      <c r="J129" s="58"/>
      <c r="K129" s="58"/>
      <c r="L129" s="58"/>
      <c r="M129" s="58"/>
      <c r="Q129"/>
      <c r="R129" s="148" t="str">
        <f t="shared" si="195"/>
        <v>All ages</v>
      </c>
      <c r="S129" s="167">
        <f t="shared" ref="S129:Y129" si="204">SQRT((POWER(AC62,2)+POWER(AC68,2)))</f>
        <v>1.3453624047073711</v>
      </c>
      <c r="T129" s="167">
        <f t="shared" si="204"/>
        <v>1.3453624047073711</v>
      </c>
      <c r="U129" s="167">
        <f t="shared" si="204"/>
        <v>1.2806248474865698</v>
      </c>
      <c r="V129" s="167">
        <f t="shared" si="204"/>
        <v>1.4212670403551897</v>
      </c>
      <c r="W129" s="167">
        <f t="shared" si="204"/>
        <v>1.4212670403551897</v>
      </c>
      <c r="X129" s="167">
        <f t="shared" si="204"/>
        <v>1.5</v>
      </c>
      <c r="Y129" s="167">
        <f t="shared" si="204"/>
        <v>1.5620499351813308</v>
      </c>
    </row>
    <row r="130" spans="2:75" hidden="1" x14ac:dyDescent="0.25">
      <c r="F130" s="110"/>
      <c r="G130" s="56"/>
      <c r="H130" s="58"/>
      <c r="I130" s="58"/>
      <c r="J130" s="58"/>
      <c r="K130" s="58"/>
      <c r="L130" s="58"/>
      <c r="M130" s="58"/>
    </row>
    <row r="131" spans="2:75" hidden="1" x14ac:dyDescent="0.25"/>
    <row r="133" spans="2:75" s="55" customFormat="1" ht="21" x14ac:dyDescent="0.35">
      <c r="B133" s="64"/>
      <c r="D133" s="53" t="s">
        <v>155</v>
      </c>
      <c r="F133" s="107"/>
      <c r="Q133" s="107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5" spans="2:75" s="172" customFormat="1" x14ac:dyDescent="0.25">
      <c r="B135" s="171"/>
      <c r="C135" s="171"/>
      <c r="E135" s="172">
        <v>1</v>
      </c>
      <c r="F135" s="172">
        <v>2</v>
      </c>
      <c r="G135" s="173">
        <v>3</v>
      </c>
      <c r="H135" s="172">
        <v>4</v>
      </c>
      <c r="I135" s="172">
        <v>5</v>
      </c>
      <c r="J135" s="172">
        <v>6</v>
      </c>
      <c r="K135" s="172">
        <v>7</v>
      </c>
      <c r="L135" s="172">
        <v>8</v>
      </c>
      <c r="M135" s="172">
        <v>9</v>
      </c>
      <c r="N135" s="172">
        <v>10</v>
      </c>
      <c r="O135" s="172">
        <v>11</v>
      </c>
      <c r="P135" s="172">
        <v>12</v>
      </c>
      <c r="Q135" s="172">
        <v>13</v>
      </c>
      <c r="R135" s="173">
        <v>14</v>
      </c>
      <c r="S135" s="172">
        <v>15</v>
      </c>
      <c r="T135" s="172">
        <v>16</v>
      </c>
      <c r="U135" s="172">
        <v>17</v>
      </c>
      <c r="V135" s="172">
        <v>18</v>
      </c>
      <c r="W135" s="172">
        <v>19</v>
      </c>
      <c r="X135" s="172">
        <v>20</v>
      </c>
      <c r="Y135" s="172">
        <v>21</v>
      </c>
      <c r="Z135" s="172">
        <v>22</v>
      </c>
      <c r="AA135" s="172">
        <v>23</v>
      </c>
      <c r="AB135" s="172">
        <v>24</v>
      </c>
      <c r="AC135" s="172">
        <v>25</v>
      </c>
      <c r="AD135" s="172">
        <v>26</v>
      </c>
      <c r="AE135" s="172">
        <v>27</v>
      </c>
      <c r="AF135" s="172">
        <v>28</v>
      </c>
      <c r="AG135" s="172">
        <v>29</v>
      </c>
      <c r="AH135" s="172">
        <v>30</v>
      </c>
      <c r="AI135" s="172">
        <v>31</v>
      </c>
      <c r="AJ135" s="172">
        <v>32</v>
      </c>
      <c r="AK135" s="172">
        <v>33</v>
      </c>
      <c r="AL135" s="172">
        <v>34</v>
      </c>
      <c r="AM135" s="172">
        <v>35</v>
      </c>
      <c r="AN135" s="172">
        <v>36</v>
      </c>
      <c r="AO135" s="172">
        <v>37</v>
      </c>
      <c r="AP135" s="172">
        <v>38</v>
      </c>
      <c r="AQ135" s="172">
        <v>39</v>
      </c>
      <c r="AR135" s="172">
        <v>40</v>
      </c>
      <c r="AS135" s="172">
        <v>41</v>
      </c>
      <c r="AT135" s="172">
        <v>42</v>
      </c>
      <c r="AU135" s="172">
        <v>43</v>
      </c>
      <c r="AV135" s="172">
        <v>44</v>
      </c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2:75" ht="15.75" customHeight="1" x14ac:dyDescent="0.25">
      <c r="G136" t="s">
        <v>68</v>
      </c>
      <c r="K136" t="s">
        <v>154</v>
      </c>
      <c r="O136" s="4" t="s">
        <v>2</v>
      </c>
      <c r="Z136" s="4" t="s">
        <v>3</v>
      </c>
      <c r="AL136" s="4" t="s">
        <v>72</v>
      </c>
    </row>
    <row r="137" spans="2:75" ht="24" x14ac:dyDescent="0.25">
      <c r="E137" s="10"/>
      <c r="F137" s="112"/>
      <c r="G137" s="10"/>
      <c r="H137" s="26" t="s">
        <v>15</v>
      </c>
      <c r="I137" s="26" t="s">
        <v>39</v>
      </c>
      <c r="J137" s="26" t="s">
        <v>40</v>
      </c>
      <c r="K137" s="26" t="s">
        <v>62</v>
      </c>
      <c r="L137" s="26" t="s">
        <v>63</v>
      </c>
      <c r="M137" s="26" t="s">
        <v>64</v>
      </c>
      <c r="N137" s="26" t="s">
        <v>65</v>
      </c>
      <c r="O137" s="1" t="s">
        <v>15</v>
      </c>
      <c r="P137" s="1" t="s">
        <v>39</v>
      </c>
      <c r="Q137" s="1" t="s">
        <v>40</v>
      </c>
      <c r="R137" s="1" t="s">
        <v>62</v>
      </c>
      <c r="S137" s="2" t="s">
        <v>63</v>
      </c>
      <c r="T137" s="2" t="s">
        <v>64</v>
      </c>
      <c r="U137" s="2" t="s">
        <v>65</v>
      </c>
      <c r="V137" s="2"/>
      <c r="W137" s="2"/>
      <c r="X137" s="2"/>
      <c r="Y137" s="2"/>
      <c r="Z137" s="1" t="s">
        <v>15</v>
      </c>
      <c r="AA137" s="1" t="s">
        <v>39</v>
      </c>
      <c r="AB137" s="1" t="s">
        <v>40</v>
      </c>
      <c r="AC137" s="1" t="s">
        <v>62</v>
      </c>
      <c r="AD137" s="2" t="s">
        <v>63</v>
      </c>
      <c r="AE137" s="2" t="s">
        <v>64</v>
      </c>
      <c r="AF137" s="2" t="s">
        <v>65</v>
      </c>
      <c r="AG137" s="2"/>
      <c r="AH137" s="2"/>
      <c r="AI137" s="2"/>
      <c r="AJ137" s="2"/>
      <c r="AL137" s="1" t="s">
        <v>15</v>
      </c>
      <c r="AM137" s="1" t="s">
        <v>39</v>
      </c>
      <c r="AN137" s="1" t="s">
        <v>40</v>
      </c>
      <c r="AO137" s="1" t="s">
        <v>62</v>
      </c>
      <c r="AP137" s="2" t="s">
        <v>63</v>
      </c>
      <c r="AQ137" s="2" t="s">
        <v>64</v>
      </c>
      <c r="AR137" s="2" t="s">
        <v>65</v>
      </c>
      <c r="AS137" s="2"/>
      <c r="AT137" s="2"/>
      <c r="AU137" s="2"/>
    </row>
    <row r="138" spans="2:75" ht="15.75" thickBot="1" x14ac:dyDescent="0.3">
      <c r="D138" s="54" t="s">
        <v>78</v>
      </c>
      <c r="E138" s="34" t="s">
        <v>66</v>
      </c>
      <c r="F138" s="113" t="s">
        <v>4</v>
      </c>
      <c r="G138" s="34" t="s">
        <v>34</v>
      </c>
      <c r="H138" s="46">
        <v>605283</v>
      </c>
      <c r="I138" s="46">
        <v>488744</v>
      </c>
      <c r="J138" s="46">
        <v>404943</v>
      </c>
      <c r="K138" s="46">
        <v>391972</v>
      </c>
      <c r="L138" s="46">
        <v>373006</v>
      </c>
      <c r="M138" s="46">
        <v>301791</v>
      </c>
      <c r="N138" s="46">
        <v>262031</v>
      </c>
      <c r="O138" s="37">
        <v>30264.15</v>
      </c>
      <c r="P138" s="37">
        <v>28347.151999999998</v>
      </c>
      <c r="Q138" s="118">
        <v>25106.466</v>
      </c>
      <c r="R138" s="37">
        <v>28221.984</v>
      </c>
      <c r="S138" s="37">
        <v>28348.456000000002</v>
      </c>
      <c r="T138" s="37">
        <v>25954.026000000002</v>
      </c>
      <c r="U138" s="37">
        <f>2*('Gender Balance'!N138*'Gender Balance'!AR138/100)</f>
        <v>24630.914000000001</v>
      </c>
      <c r="V138" s="37"/>
      <c r="W138" s="37"/>
      <c r="X138" s="37"/>
      <c r="Y138" s="37"/>
      <c r="Z138" s="37">
        <v>30264.15</v>
      </c>
      <c r="AA138" s="37">
        <v>28347.151999999998</v>
      </c>
      <c r="AB138" s="37">
        <v>25106.466</v>
      </c>
      <c r="AC138" s="37">
        <v>28221.984</v>
      </c>
      <c r="AD138" s="37">
        <v>28348.456000000002</v>
      </c>
      <c r="AE138" s="37">
        <v>25954.026000000002</v>
      </c>
      <c r="AF138" s="37"/>
      <c r="AG138" s="37"/>
      <c r="AH138" s="37"/>
      <c r="AI138" s="37"/>
      <c r="AJ138" s="37"/>
      <c r="AL138" s="45">
        <v>2.5</v>
      </c>
      <c r="AM138" s="45">
        <v>2.9</v>
      </c>
      <c r="AN138" s="45">
        <v>3.1</v>
      </c>
      <c r="AO138" s="45">
        <v>3.6</v>
      </c>
      <c r="AP138" s="45">
        <v>3.8</v>
      </c>
      <c r="AQ138" s="45">
        <v>4.3</v>
      </c>
      <c r="AR138" s="45">
        <v>4.7</v>
      </c>
      <c r="AS138" s="45"/>
      <c r="AT138" s="45"/>
      <c r="AU138" s="45"/>
    </row>
    <row r="139" spans="2:75" ht="15.75" thickBot="1" x14ac:dyDescent="0.3">
      <c r="D139" s="54" t="s">
        <v>81</v>
      </c>
      <c r="E139" s="34" t="s">
        <v>66</v>
      </c>
      <c r="F139" s="113" t="s">
        <v>4</v>
      </c>
      <c r="G139" s="34" t="s">
        <v>35</v>
      </c>
      <c r="H139" s="46">
        <v>1409284</v>
      </c>
      <c r="I139" s="46">
        <v>1345841</v>
      </c>
      <c r="J139" s="46">
        <v>1316391</v>
      </c>
      <c r="K139" s="46">
        <v>1353381</v>
      </c>
      <c r="L139" s="46">
        <v>1260314</v>
      </c>
      <c r="M139" s="46">
        <v>1286216</v>
      </c>
      <c r="N139" s="46">
        <v>1219079</v>
      </c>
      <c r="O139" s="38">
        <v>56371.360000000001</v>
      </c>
      <c r="P139" s="38">
        <v>61908.685999999994</v>
      </c>
      <c r="Q139" s="119">
        <v>52655.64</v>
      </c>
      <c r="R139" s="38">
        <v>46014.953999999998</v>
      </c>
      <c r="S139" s="38">
        <v>60495.072</v>
      </c>
      <c r="T139" s="38">
        <v>51448.639999999999</v>
      </c>
      <c r="U139" s="38">
        <f>2*('Gender Balance'!N139*'Gender Balance'!AR139/100)</f>
        <v>65830.266000000003</v>
      </c>
      <c r="V139" s="38"/>
      <c r="W139" s="38"/>
      <c r="X139" s="38"/>
      <c r="Y139" s="38"/>
      <c r="Z139" s="38">
        <v>56371.360000000001</v>
      </c>
      <c r="AA139" s="38">
        <v>61908.685999999994</v>
      </c>
      <c r="AB139" s="38">
        <v>52655.64</v>
      </c>
      <c r="AC139" s="38">
        <v>46014.953999999998</v>
      </c>
      <c r="AD139" s="38">
        <v>60495.072</v>
      </c>
      <c r="AE139" s="38">
        <v>51448.639999999999</v>
      </c>
      <c r="AF139" s="38"/>
      <c r="AG139" s="38"/>
      <c r="AH139" s="38"/>
      <c r="AI139" s="38"/>
      <c r="AJ139" s="38"/>
      <c r="AL139" s="45">
        <v>2</v>
      </c>
      <c r="AM139" s="45">
        <v>2.2999999999999998</v>
      </c>
      <c r="AN139" s="45">
        <v>2</v>
      </c>
      <c r="AO139" s="45">
        <v>1.7</v>
      </c>
      <c r="AP139" s="45">
        <v>2.4</v>
      </c>
      <c r="AQ139" s="45">
        <v>2</v>
      </c>
      <c r="AR139" s="45">
        <v>2.7</v>
      </c>
      <c r="AS139" s="45"/>
      <c r="AT139" s="45"/>
      <c r="AU139" s="45"/>
    </row>
    <row r="140" spans="2:75" ht="15.75" thickBot="1" x14ac:dyDescent="0.3">
      <c r="D140" s="54" t="s">
        <v>249</v>
      </c>
      <c r="E140" s="34" t="s">
        <v>66</v>
      </c>
      <c r="F140" s="113" t="s">
        <v>4</v>
      </c>
      <c r="G140" s="34" t="s">
        <v>36</v>
      </c>
      <c r="H140" s="46">
        <v>2347774</v>
      </c>
      <c r="I140" s="46">
        <v>2031276</v>
      </c>
      <c r="J140" s="46">
        <v>1879622</v>
      </c>
      <c r="K140" s="46">
        <v>1807594</v>
      </c>
      <c r="L140" s="46">
        <v>1625888</v>
      </c>
      <c r="M140" s="46">
        <v>1656877</v>
      </c>
      <c r="N140" s="46">
        <v>1550849</v>
      </c>
      <c r="O140" s="38">
        <v>61042.124000000003</v>
      </c>
      <c r="P140" s="38">
        <v>60938.28</v>
      </c>
      <c r="Q140" s="119">
        <v>60147.904000000002</v>
      </c>
      <c r="R140" s="38">
        <v>65073.384000000005</v>
      </c>
      <c r="S140" s="38">
        <v>65035.519999999997</v>
      </c>
      <c r="T140" s="38">
        <v>72902.588000000003</v>
      </c>
      <c r="U140" s="38">
        <f>2*('Gender Balance'!N140*'Gender Balance'!AR140/100)</f>
        <v>68237.356</v>
      </c>
      <c r="V140" s="38"/>
      <c r="W140" s="38"/>
      <c r="X140" s="38"/>
      <c r="Y140" s="38"/>
      <c r="Z140" s="38">
        <v>61042.124000000003</v>
      </c>
      <c r="AA140" s="38">
        <v>60938.28</v>
      </c>
      <c r="AB140" s="38">
        <v>60147.904000000002</v>
      </c>
      <c r="AC140" s="38">
        <v>65073.384000000005</v>
      </c>
      <c r="AD140" s="38">
        <v>65035.519999999997</v>
      </c>
      <c r="AE140" s="38">
        <v>72902.588000000003</v>
      </c>
      <c r="AF140" s="38"/>
      <c r="AG140" s="38"/>
      <c r="AH140" s="38"/>
      <c r="AI140" s="38"/>
      <c r="AJ140" s="38"/>
      <c r="AL140" s="45">
        <v>1.3</v>
      </c>
      <c r="AM140" s="45">
        <v>1.5</v>
      </c>
      <c r="AN140" s="45">
        <v>1.6</v>
      </c>
      <c r="AO140" s="45">
        <v>1.8</v>
      </c>
      <c r="AP140" s="45">
        <v>2</v>
      </c>
      <c r="AQ140" s="45">
        <v>2.2000000000000002</v>
      </c>
      <c r="AR140" s="45">
        <v>2.2000000000000002</v>
      </c>
      <c r="AS140" s="45"/>
      <c r="AT140" s="45"/>
      <c r="AU140" s="45"/>
    </row>
    <row r="141" spans="2:75" ht="15.75" thickBot="1" x14ac:dyDescent="0.3">
      <c r="D141" s="54" t="s">
        <v>182</v>
      </c>
      <c r="E141" s="34" t="s">
        <v>66</v>
      </c>
      <c r="F141" s="113" t="s">
        <v>4</v>
      </c>
      <c r="G141" s="34" t="s">
        <v>37</v>
      </c>
      <c r="H141" s="46">
        <v>1870627</v>
      </c>
      <c r="I141" s="46">
        <v>1801651</v>
      </c>
      <c r="J141" s="46">
        <v>1857953</v>
      </c>
      <c r="K141" s="46">
        <v>2061114</v>
      </c>
      <c r="L141" s="46">
        <v>2134218</v>
      </c>
      <c r="M141" s="46">
        <v>2144372</v>
      </c>
      <c r="N141" s="46">
        <v>2032570</v>
      </c>
      <c r="O141" s="38">
        <v>56118.81</v>
      </c>
      <c r="P141" s="38">
        <v>61256.133999999991</v>
      </c>
      <c r="Q141" s="119">
        <v>66886.308000000005</v>
      </c>
      <c r="R141" s="38">
        <v>65955.648000000001</v>
      </c>
      <c r="S141" s="38">
        <v>76831.847999999998</v>
      </c>
      <c r="T141" s="38">
        <v>81486.135999999999</v>
      </c>
      <c r="U141" s="38">
        <f>2*('Gender Balance'!N141*'Gender Balance'!AR141/100)</f>
        <v>81302.8</v>
      </c>
      <c r="V141" s="38"/>
      <c r="W141" s="38"/>
      <c r="X141" s="38"/>
      <c r="Y141" s="38"/>
      <c r="Z141" s="38">
        <v>56118.81</v>
      </c>
      <c r="AA141" s="38">
        <v>61256.133999999991</v>
      </c>
      <c r="AB141" s="38">
        <v>66886.308000000005</v>
      </c>
      <c r="AC141" s="38">
        <v>65955.648000000001</v>
      </c>
      <c r="AD141" s="38">
        <v>76831.847999999998</v>
      </c>
      <c r="AE141" s="38">
        <v>81486.135999999999</v>
      </c>
      <c r="AF141" s="38"/>
      <c r="AG141" s="38"/>
      <c r="AH141" s="38"/>
      <c r="AI141" s="38"/>
      <c r="AJ141" s="38"/>
      <c r="AL141" s="45">
        <v>1.5</v>
      </c>
      <c r="AM141" s="45">
        <v>1.7</v>
      </c>
      <c r="AN141" s="45">
        <v>1.8</v>
      </c>
      <c r="AO141" s="45">
        <v>1.6</v>
      </c>
      <c r="AP141" s="45">
        <v>1.8</v>
      </c>
      <c r="AQ141" s="45">
        <v>1.9</v>
      </c>
      <c r="AR141" s="45">
        <v>2</v>
      </c>
      <c r="AS141" s="45"/>
      <c r="AT141" s="45"/>
      <c r="AU141" s="45"/>
    </row>
    <row r="142" spans="2:75" ht="15.75" thickBot="1" x14ac:dyDescent="0.3">
      <c r="D142" s="54" t="s">
        <v>206</v>
      </c>
      <c r="E142" s="34" t="s">
        <v>66</v>
      </c>
      <c r="F142" s="113" t="s">
        <v>4</v>
      </c>
      <c r="G142" s="34" t="s">
        <v>79</v>
      </c>
      <c r="H142" s="46">
        <v>440058</v>
      </c>
      <c r="I142" s="46">
        <v>409525</v>
      </c>
      <c r="J142" s="46">
        <v>414075</v>
      </c>
      <c r="K142" s="46">
        <v>441369</v>
      </c>
      <c r="L142" s="46">
        <v>450408</v>
      </c>
      <c r="M142" s="46">
        <v>454973</v>
      </c>
      <c r="N142" s="46">
        <v>498868</v>
      </c>
      <c r="O142" s="39">
        <v>25523.363999999998</v>
      </c>
      <c r="P142" s="39">
        <v>22114.35</v>
      </c>
      <c r="Q142" s="120">
        <v>21531.9</v>
      </c>
      <c r="R142" s="39">
        <v>25599.401999999998</v>
      </c>
      <c r="S142" s="39">
        <v>24322.032000000003</v>
      </c>
      <c r="T142" s="39">
        <v>26388.433999999997</v>
      </c>
      <c r="U142" s="39">
        <f>2*('Gender Balance'!N142*'Gender Balance'!AR142/100)</f>
        <v>28934.343999999997</v>
      </c>
      <c r="V142" s="39"/>
      <c r="W142" s="39"/>
      <c r="X142" s="39"/>
      <c r="Y142" s="39"/>
      <c r="Z142" s="39">
        <v>25523.363999999998</v>
      </c>
      <c r="AA142" s="39">
        <v>22114.35</v>
      </c>
      <c r="AB142" s="39">
        <v>21531.9</v>
      </c>
      <c r="AC142" s="39">
        <v>25599.401999999998</v>
      </c>
      <c r="AD142" s="39">
        <v>24322.032000000003</v>
      </c>
      <c r="AE142" s="39">
        <v>26388.433999999997</v>
      </c>
      <c r="AF142" s="39"/>
      <c r="AG142" s="39"/>
      <c r="AH142" s="39"/>
      <c r="AI142" s="39"/>
      <c r="AJ142" s="39"/>
      <c r="AL142" s="45">
        <v>2.9</v>
      </c>
      <c r="AM142" s="45">
        <v>2.7</v>
      </c>
      <c r="AN142" s="45">
        <v>2.6</v>
      </c>
      <c r="AO142" s="45">
        <v>2.9</v>
      </c>
      <c r="AP142" s="45">
        <v>2.7</v>
      </c>
      <c r="AQ142" s="45">
        <v>2.9</v>
      </c>
      <c r="AR142" s="45">
        <v>2.9</v>
      </c>
      <c r="AS142" s="45"/>
      <c r="AT142" s="45"/>
      <c r="AU142" s="45"/>
    </row>
    <row r="143" spans="2:75" s="41" customFormat="1" ht="15.75" thickBot="1" x14ac:dyDescent="0.3">
      <c r="B143" s="65"/>
      <c r="D143" s="59" t="s">
        <v>82</v>
      </c>
      <c r="E143" s="35" t="s">
        <v>66</v>
      </c>
      <c r="F143" s="114" t="s">
        <v>4</v>
      </c>
      <c r="G143" s="35" t="s">
        <v>0</v>
      </c>
      <c r="H143" s="47">
        <v>6673026</v>
      </c>
      <c r="I143" s="47">
        <v>6077037</v>
      </c>
      <c r="J143" s="47">
        <v>5872984</v>
      </c>
      <c r="K143" s="47">
        <v>6055430</v>
      </c>
      <c r="L143" s="47">
        <v>5843834</v>
      </c>
      <c r="M143" s="47">
        <v>5844229</v>
      </c>
      <c r="N143" s="47">
        <v>5563397</v>
      </c>
      <c r="O143" s="50">
        <v>106768.41600000001</v>
      </c>
      <c r="P143" s="50">
        <v>97232.592000000004</v>
      </c>
      <c r="Q143" s="121">
        <v>105713.71200000001</v>
      </c>
      <c r="R143" s="50">
        <v>108997.74</v>
      </c>
      <c r="S143" s="50">
        <v>128564.34800000001</v>
      </c>
      <c r="T143" s="50">
        <v>140261.49599999998</v>
      </c>
      <c r="U143" s="50">
        <f>2*('Gender Balance'!N143*'Gender Balance'!AR143/100)</f>
        <v>133521.52799999999</v>
      </c>
      <c r="V143" s="50"/>
      <c r="W143" s="50"/>
      <c r="X143" s="50"/>
      <c r="Y143" s="50"/>
      <c r="Z143" s="50">
        <v>106768.41600000001</v>
      </c>
      <c r="AA143" s="50">
        <v>97232.592000000004</v>
      </c>
      <c r="AB143" s="50">
        <v>105713.71200000001</v>
      </c>
      <c r="AC143" s="50">
        <v>108997.74</v>
      </c>
      <c r="AD143" s="50">
        <v>128564.34800000001</v>
      </c>
      <c r="AE143" s="50">
        <v>140261.49599999998</v>
      </c>
      <c r="AF143" s="50"/>
      <c r="AG143" s="40"/>
      <c r="AH143" s="40"/>
      <c r="AI143" s="40"/>
      <c r="AJ143" s="40"/>
      <c r="AK143"/>
      <c r="AL143" s="45">
        <v>0.8</v>
      </c>
      <c r="AM143" s="45">
        <v>0.8</v>
      </c>
      <c r="AN143" s="45">
        <v>0.9</v>
      </c>
      <c r="AO143" s="45">
        <v>0.9</v>
      </c>
      <c r="AP143" s="45">
        <v>1.1000000000000001</v>
      </c>
      <c r="AQ143" s="45">
        <v>1.2</v>
      </c>
      <c r="AR143" s="45">
        <v>1.2</v>
      </c>
      <c r="AS143" s="45"/>
      <c r="AT143" s="45"/>
      <c r="AU143" s="45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2:75" ht="15.75" thickBot="1" x14ac:dyDescent="0.3">
      <c r="D144" s="54" t="s">
        <v>83</v>
      </c>
      <c r="E144" s="34" t="s">
        <v>66</v>
      </c>
      <c r="F144" s="113" t="s">
        <v>5</v>
      </c>
      <c r="G144" s="34" t="s">
        <v>34</v>
      </c>
      <c r="H144" s="46">
        <v>292651</v>
      </c>
      <c r="I144" s="46">
        <v>243478</v>
      </c>
      <c r="J144" s="46">
        <v>204017</v>
      </c>
      <c r="K144" s="46">
        <v>214091</v>
      </c>
      <c r="L144" s="46">
        <v>216385</v>
      </c>
      <c r="M144" s="46">
        <v>158550</v>
      </c>
      <c r="N144" s="46">
        <v>152832</v>
      </c>
      <c r="O144" s="37">
        <v>22241.476000000002</v>
      </c>
      <c r="P144" s="37">
        <v>21913.02</v>
      </c>
      <c r="Q144" s="118">
        <v>18361.53</v>
      </c>
      <c r="R144" s="37">
        <v>20980.918000000001</v>
      </c>
      <c r="S144" s="37">
        <v>22071.27</v>
      </c>
      <c r="T144" s="37">
        <v>19660.2</v>
      </c>
      <c r="U144" s="37">
        <f>2*('Gender Balance'!N144*'Gender Balance'!AR144/100)</f>
        <v>18951.168000000001</v>
      </c>
      <c r="V144" s="37"/>
      <c r="W144" s="37"/>
      <c r="X144" s="37"/>
      <c r="Y144" s="37"/>
      <c r="Z144" s="37">
        <v>22241.476000000002</v>
      </c>
      <c r="AA144" s="37">
        <v>21913.02</v>
      </c>
      <c r="AB144" s="37">
        <v>18361.53</v>
      </c>
      <c r="AC144" s="37">
        <v>20980.918000000001</v>
      </c>
      <c r="AD144" s="37">
        <v>22071.27</v>
      </c>
      <c r="AE144" s="37">
        <v>19660.2</v>
      </c>
      <c r="AF144" s="37"/>
      <c r="AG144" s="37"/>
      <c r="AH144" s="37"/>
      <c r="AI144" s="37"/>
      <c r="AJ144" s="37"/>
      <c r="AL144" s="45">
        <v>3.8</v>
      </c>
      <c r="AM144" s="45">
        <v>4.5</v>
      </c>
      <c r="AN144" s="45">
        <v>4.5</v>
      </c>
      <c r="AO144" s="45">
        <v>4.9000000000000004</v>
      </c>
      <c r="AP144" s="45">
        <v>5.0999999999999996</v>
      </c>
      <c r="AQ144" s="45">
        <v>6.2</v>
      </c>
      <c r="AR144" s="45">
        <v>6.2</v>
      </c>
      <c r="AS144" s="45"/>
      <c r="AT144" s="45"/>
      <c r="AU144" s="45"/>
    </row>
    <row r="145" spans="2:75" ht="15.75" thickBot="1" x14ac:dyDescent="0.3">
      <c r="D145" s="54" t="s">
        <v>84</v>
      </c>
      <c r="E145" s="34" t="s">
        <v>66</v>
      </c>
      <c r="F145" s="113" t="s">
        <v>5</v>
      </c>
      <c r="G145" s="34" t="s">
        <v>35</v>
      </c>
      <c r="H145" s="46">
        <v>778836</v>
      </c>
      <c r="I145" s="46">
        <v>757130</v>
      </c>
      <c r="J145" s="46">
        <v>742120</v>
      </c>
      <c r="K145" s="46">
        <v>779758</v>
      </c>
      <c r="L145" s="46">
        <v>731338</v>
      </c>
      <c r="M145" s="46">
        <v>742456</v>
      </c>
      <c r="N145" s="46">
        <v>742916</v>
      </c>
      <c r="O145" s="38">
        <v>37384.127999999997</v>
      </c>
      <c r="P145" s="38">
        <v>42399.28</v>
      </c>
      <c r="Q145" s="119">
        <v>46011.44</v>
      </c>
      <c r="R145" s="38">
        <v>42106.932000000001</v>
      </c>
      <c r="S145" s="38">
        <v>52656.336000000003</v>
      </c>
      <c r="T145" s="38">
        <v>57911.567999999999</v>
      </c>
      <c r="U145" s="38">
        <f>2*('Gender Balance'!N145*'Gender Balance'!AR145/100)</f>
        <v>60919.111999999994</v>
      </c>
      <c r="V145" s="38"/>
      <c r="W145" s="38"/>
      <c r="X145" s="38"/>
      <c r="Y145" s="38"/>
      <c r="Z145" s="38">
        <v>37384.127999999997</v>
      </c>
      <c r="AA145" s="38">
        <v>42399.28</v>
      </c>
      <c r="AB145" s="38">
        <v>46011.44</v>
      </c>
      <c r="AC145" s="38">
        <v>42106.932000000001</v>
      </c>
      <c r="AD145" s="38">
        <v>52656.336000000003</v>
      </c>
      <c r="AE145" s="38">
        <v>57911.567999999999</v>
      </c>
      <c r="AF145" s="38"/>
      <c r="AG145" s="38"/>
      <c r="AH145" s="38"/>
      <c r="AI145" s="38"/>
      <c r="AJ145" s="38"/>
      <c r="AL145" s="45">
        <v>2.4</v>
      </c>
      <c r="AM145" s="45">
        <v>2.8</v>
      </c>
      <c r="AN145" s="45">
        <v>3.1</v>
      </c>
      <c r="AO145" s="45">
        <v>2.7</v>
      </c>
      <c r="AP145" s="45">
        <v>3.6</v>
      </c>
      <c r="AQ145" s="45">
        <v>3.9</v>
      </c>
      <c r="AR145" s="45">
        <v>4.0999999999999996</v>
      </c>
      <c r="AS145" s="45"/>
      <c r="AT145" s="45"/>
      <c r="AU145" s="45"/>
    </row>
    <row r="146" spans="2:75" ht="15.75" thickBot="1" x14ac:dyDescent="0.3">
      <c r="D146" s="54" t="s">
        <v>250</v>
      </c>
      <c r="E146" s="34" t="s">
        <v>66</v>
      </c>
      <c r="F146" s="113" t="s">
        <v>5</v>
      </c>
      <c r="G146" s="34" t="s">
        <v>36</v>
      </c>
      <c r="H146" s="46">
        <v>1276080</v>
      </c>
      <c r="I146" s="46">
        <v>1127826</v>
      </c>
      <c r="J146" s="46">
        <v>1048917</v>
      </c>
      <c r="K146" s="46">
        <v>1046873</v>
      </c>
      <c r="L146" s="46">
        <v>938626</v>
      </c>
      <c r="M146" s="46">
        <v>966127</v>
      </c>
      <c r="N146" s="46">
        <v>922238</v>
      </c>
      <c r="O146" s="38">
        <v>51043.199999999997</v>
      </c>
      <c r="P146" s="38">
        <v>51879.995999999999</v>
      </c>
      <c r="Q146" s="119">
        <v>41956.68</v>
      </c>
      <c r="R146" s="38">
        <v>48156.157999999996</v>
      </c>
      <c r="S146" s="38">
        <v>56317.56</v>
      </c>
      <c r="T146" s="38">
        <v>61832.128000000004</v>
      </c>
      <c r="U146" s="38">
        <f>2*('Gender Balance'!N146*'Gender Balance'!AR146/100)</f>
        <v>77467.991999999998</v>
      </c>
      <c r="V146" s="38"/>
      <c r="W146" s="38"/>
      <c r="X146" s="38"/>
      <c r="Y146" s="38"/>
      <c r="Z146" s="38">
        <v>51043.199999999997</v>
      </c>
      <c r="AA146" s="38">
        <v>51879.995999999999</v>
      </c>
      <c r="AB146" s="38">
        <v>41956.68</v>
      </c>
      <c r="AC146" s="38">
        <v>48156.157999999996</v>
      </c>
      <c r="AD146" s="38">
        <v>56317.56</v>
      </c>
      <c r="AE146" s="38">
        <v>61832.128000000004</v>
      </c>
      <c r="AF146" s="38"/>
      <c r="AG146" s="38"/>
      <c r="AH146" s="38"/>
      <c r="AI146" s="38"/>
      <c r="AJ146" s="38"/>
      <c r="AL146" s="45">
        <v>2</v>
      </c>
      <c r="AM146" s="45">
        <v>2.2999999999999998</v>
      </c>
      <c r="AN146" s="45">
        <v>2</v>
      </c>
      <c r="AO146" s="45">
        <v>2.2999999999999998</v>
      </c>
      <c r="AP146" s="45">
        <v>3</v>
      </c>
      <c r="AQ146" s="45">
        <v>3.2</v>
      </c>
      <c r="AR146" s="45">
        <v>4.2</v>
      </c>
      <c r="AS146" s="45"/>
      <c r="AT146" s="45"/>
      <c r="AU146" s="45"/>
    </row>
    <row r="147" spans="2:75" ht="15.75" thickBot="1" x14ac:dyDescent="0.3">
      <c r="D147" s="54" t="s">
        <v>183</v>
      </c>
      <c r="E147" s="34" t="s">
        <v>66</v>
      </c>
      <c r="F147" s="113" t="s">
        <v>5</v>
      </c>
      <c r="G147" s="34" t="s">
        <v>37</v>
      </c>
      <c r="H147" s="46">
        <v>1002720</v>
      </c>
      <c r="I147" s="46">
        <v>945925</v>
      </c>
      <c r="J147" s="46">
        <v>966239</v>
      </c>
      <c r="K147" s="46">
        <v>1109050</v>
      </c>
      <c r="L147" s="46">
        <v>1186366</v>
      </c>
      <c r="M147" s="46">
        <v>1174662</v>
      </c>
      <c r="N147" s="46">
        <v>1127865</v>
      </c>
      <c r="O147" s="38">
        <v>40108.800000000003</v>
      </c>
      <c r="P147" s="38">
        <v>47296.25</v>
      </c>
      <c r="Q147" s="119">
        <v>50244.428</v>
      </c>
      <c r="R147" s="38">
        <v>51016.3</v>
      </c>
      <c r="S147" s="38">
        <v>64063.764000000003</v>
      </c>
      <c r="T147" s="38">
        <v>68130.395999999993</v>
      </c>
      <c r="U147" s="38">
        <f>2*('Gender Balance'!N147*'Gender Balance'!AR147/100)</f>
        <v>67671.899999999994</v>
      </c>
      <c r="V147" s="38"/>
      <c r="W147" s="38"/>
      <c r="X147" s="38"/>
      <c r="Y147" s="38"/>
      <c r="Z147" s="38">
        <v>40108.800000000003</v>
      </c>
      <c r="AA147" s="38">
        <v>47296.25</v>
      </c>
      <c r="AB147" s="38">
        <v>50244.428</v>
      </c>
      <c r="AC147" s="38">
        <v>51016.3</v>
      </c>
      <c r="AD147" s="38">
        <v>64063.764000000003</v>
      </c>
      <c r="AE147" s="38">
        <v>68130.395999999993</v>
      </c>
      <c r="AF147" s="38"/>
      <c r="AG147" s="38"/>
      <c r="AH147" s="38"/>
      <c r="AI147" s="38"/>
      <c r="AJ147" s="38"/>
      <c r="AL147" s="45">
        <v>2</v>
      </c>
      <c r="AM147" s="45">
        <v>2.5</v>
      </c>
      <c r="AN147" s="45">
        <v>2.6</v>
      </c>
      <c r="AO147" s="45">
        <v>2.2999999999999998</v>
      </c>
      <c r="AP147" s="45">
        <v>2.7</v>
      </c>
      <c r="AQ147" s="45">
        <v>2.9</v>
      </c>
      <c r="AR147" s="45">
        <v>3</v>
      </c>
      <c r="AS147" s="45"/>
      <c r="AT147" s="45"/>
      <c r="AU147" s="45"/>
    </row>
    <row r="148" spans="2:75" ht="15.75" thickBot="1" x14ac:dyDescent="0.3">
      <c r="D148" s="54" t="s">
        <v>207</v>
      </c>
      <c r="E148" s="34" t="s">
        <v>66</v>
      </c>
      <c r="F148" s="113" t="s">
        <v>5</v>
      </c>
      <c r="G148" s="34" t="s">
        <v>79</v>
      </c>
      <c r="H148" s="46">
        <v>209873</v>
      </c>
      <c r="I148" s="46">
        <v>189100</v>
      </c>
      <c r="J148" s="46">
        <v>193885</v>
      </c>
      <c r="K148" s="46">
        <v>220947</v>
      </c>
      <c r="L148" s="46">
        <v>227082</v>
      </c>
      <c r="M148" s="46">
        <v>217018</v>
      </c>
      <c r="N148" s="46">
        <v>253093</v>
      </c>
      <c r="O148" s="39">
        <v>18049.077999999998</v>
      </c>
      <c r="P148" s="39">
        <v>17775.400000000001</v>
      </c>
      <c r="Q148" s="120">
        <v>17449.650000000001</v>
      </c>
      <c r="R148" s="39">
        <v>18117.653999999999</v>
      </c>
      <c r="S148" s="39">
        <v>19529.052</v>
      </c>
      <c r="T148" s="39">
        <v>19531.62</v>
      </c>
      <c r="U148" s="39">
        <f>2*('Gender Balance'!N148*'Gender Balance'!AR148/100)</f>
        <v>19741.254000000001</v>
      </c>
      <c r="V148" s="39"/>
      <c r="W148" s="39"/>
      <c r="X148" s="39"/>
      <c r="Y148" s="39"/>
      <c r="Z148" s="39">
        <v>18049.077999999998</v>
      </c>
      <c r="AA148" s="39">
        <v>17775.400000000001</v>
      </c>
      <c r="AB148" s="39">
        <v>17449.650000000001</v>
      </c>
      <c r="AC148" s="39">
        <v>18117.653999999999</v>
      </c>
      <c r="AD148" s="39">
        <v>19529.052</v>
      </c>
      <c r="AE148" s="39">
        <v>19531.62</v>
      </c>
      <c r="AF148" s="39"/>
      <c r="AG148" s="39"/>
      <c r="AH148" s="39"/>
      <c r="AI148" s="39"/>
      <c r="AJ148" s="39"/>
      <c r="AL148" s="45">
        <v>4.3</v>
      </c>
      <c r="AM148" s="45">
        <v>4.7</v>
      </c>
      <c r="AN148" s="45">
        <v>4.5</v>
      </c>
      <c r="AO148" s="45">
        <v>4.0999999999999996</v>
      </c>
      <c r="AP148" s="45">
        <v>4.3</v>
      </c>
      <c r="AQ148" s="45">
        <v>4.5</v>
      </c>
      <c r="AR148" s="45">
        <v>3.9</v>
      </c>
      <c r="AS148" s="45"/>
      <c r="AT148" s="45"/>
      <c r="AU148" s="45"/>
    </row>
    <row r="149" spans="2:75" s="41" customFormat="1" ht="15.75" thickBot="1" x14ac:dyDescent="0.3">
      <c r="B149" s="65"/>
      <c r="D149" s="59" t="s">
        <v>85</v>
      </c>
      <c r="E149" s="35" t="s">
        <v>66</v>
      </c>
      <c r="F149" s="114" t="s">
        <v>5</v>
      </c>
      <c r="G149" s="35" t="s">
        <v>0</v>
      </c>
      <c r="H149" s="47">
        <v>3560160</v>
      </c>
      <c r="I149" s="47">
        <v>3263459</v>
      </c>
      <c r="J149" s="47">
        <v>3155178</v>
      </c>
      <c r="K149" s="47">
        <v>3370719</v>
      </c>
      <c r="L149" s="47">
        <v>3299797</v>
      </c>
      <c r="M149" s="47">
        <v>3258813</v>
      </c>
      <c r="N149" s="47">
        <v>3198944</v>
      </c>
      <c r="O149" s="50">
        <v>78323.520000000004</v>
      </c>
      <c r="P149" s="50">
        <v>78323.016000000003</v>
      </c>
      <c r="Q149" s="121">
        <v>75724.271999999997</v>
      </c>
      <c r="R149" s="50">
        <v>87638.694000000003</v>
      </c>
      <c r="S149" s="50">
        <v>92394.315999999992</v>
      </c>
      <c r="T149" s="50">
        <v>97764.39</v>
      </c>
      <c r="U149" s="50">
        <f>2*('Gender Balance'!N149*'Gender Balance'!AR149/100)</f>
        <v>102366.20800000001</v>
      </c>
      <c r="V149" s="50"/>
      <c r="W149" s="50"/>
      <c r="X149" s="50"/>
      <c r="Y149" s="50"/>
      <c r="Z149" s="50">
        <v>78323.520000000004</v>
      </c>
      <c r="AA149" s="50">
        <v>78323.016000000003</v>
      </c>
      <c r="AB149" s="50">
        <v>75724.271999999997</v>
      </c>
      <c r="AC149" s="50">
        <v>87638.694000000003</v>
      </c>
      <c r="AD149" s="50">
        <v>92394.315999999992</v>
      </c>
      <c r="AE149" s="50">
        <v>97764.39</v>
      </c>
      <c r="AF149" s="50"/>
      <c r="AG149" s="40"/>
      <c r="AH149" s="40"/>
      <c r="AI149" s="40"/>
      <c r="AJ149" s="40"/>
      <c r="AK149"/>
      <c r="AL149" s="45">
        <v>1.1000000000000001</v>
      </c>
      <c r="AM149" s="45">
        <v>1.2</v>
      </c>
      <c r="AN149" s="45">
        <v>1.2</v>
      </c>
      <c r="AO149" s="45">
        <v>1.3</v>
      </c>
      <c r="AP149" s="45">
        <v>1.4</v>
      </c>
      <c r="AQ149" s="45">
        <v>1.5</v>
      </c>
      <c r="AR149" s="45">
        <v>1.6</v>
      </c>
      <c r="AS149" s="45"/>
      <c r="AT149" s="45"/>
      <c r="AU149" s="45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2:75" ht="15.75" thickBot="1" x14ac:dyDescent="0.3">
      <c r="D150" s="54" t="s">
        <v>86</v>
      </c>
      <c r="E150" s="34" t="s">
        <v>66</v>
      </c>
      <c r="F150" s="113" t="s">
        <v>6</v>
      </c>
      <c r="G150" s="34" t="s">
        <v>34</v>
      </c>
      <c r="H150" s="46">
        <v>312632</v>
      </c>
      <c r="I150" s="46">
        <v>245266</v>
      </c>
      <c r="J150" s="46">
        <v>200926</v>
      </c>
      <c r="K150" s="46">
        <v>177881</v>
      </c>
      <c r="L150" s="46">
        <v>156621</v>
      </c>
      <c r="M150" s="46">
        <v>143241</v>
      </c>
      <c r="N150" s="46">
        <v>109199</v>
      </c>
      <c r="O150" s="37">
        <v>21258.976000000002</v>
      </c>
      <c r="P150" s="37">
        <v>22073.94</v>
      </c>
      <c r="Q150" s="118">
        <v>18083.34</v>
      </c>
      <c r="R150" s="37">
        <v>20634.196</v>
      </c>
      <c r="S150" s="37">
        <v>19107.761999999999</v>
      </c>
      <c r="T150" s="37">
        <v>19480.775999999998</v>
      </c>
      <c r="U150" s="37">
        <f>2*('Gender Balance'!N150*'Gender Balance'!AR150/100)</f>
        <v>16598.248</v>
      </c>
      <c r="V150" s="37"/>
      <c r="W150" s="37"/>
      <c r="X150" s="37"/>
      <c r="Y150" s="37"/>
      <c r="Z150" s="37">
        <v>21258.976000000002</v>
      </c>
      <c r="AA150" s="37">
        <v>22073.94</v>
      </c>
      <c r="AB150" s="37">
        <v>18083.34</v>
      </c>
      <c r="AC150" s="37">
        <v>20634.196</v>
      </c>
      <c r="AD150" s="37">
        <v>19107.761999999999</v>
      </c>
      <c r="AE150" s="37">
        <v>19480.775999999998</v>
      </c>
      <c r="AF150" s="37"/>
      <c r="AG150" s="37"/>
      <c r="AH150" s="37"/>
      <c r="AI150" s="37"/>
      <c r="AJ150" s="37"/>
      <c r="AL150" s="45">
        <v>3.4</v>
      </c>
      <c r="AM150" s="45">
        <v>4.5</v>
      </c>
      <c r="AN150" s="45">
        <v>4.5</v>
      </c>
      <c r="AO150" s="45">
        <v>5.8</v>
      </c>
      <c r="AP150" s="45">
        <v>6.1</v>
      </c>
      <c r="AQ150" s="45">
        <v>6.8</v>
      </c>
      <c r="AR150" s="45">
        <v>7.6</v>
      </c>
      <c r="AS150" s="45"/>
      <c r="AT150" s="45"/>
      <c r="AU150" s="45"/>
    </row>
    <row r="151" spans="2:75" ht="15.75" thickBot="1" x14ac:dyDescent="0.3">
      <c r="D151" s="54" t="s">
        <v>87</v>
      </c>
      <c r="E151" s="34" t="s">
        <v>66</v>
      </c>
      <c r="F151" s="113" t="s">
        <v>6</v>
      </c>
      <c r="G151" s="34" t="s">
        <v>35</v>
      </c>
      <c r="H151" s="46">
        <v>630448</v>
      </c>
      <c r="I151" s="46">
        <v>588711</v>
      </c>
      <c r="J151" s="46">
        <v>574271</v>
      </c>
      <c r="K151" s="46">
        <v>573623</v>
      </c>
      <c r="L151" s="46">
        <v>528976</v>
      </c>
      <c r="M151" s="46">
        <v>543760</v>
      </c>
      <c r="N151" s="46">
        <v>476163</v>
      </c>
      <c r="O151" s="38">
        <v>39087.775999999998</v>
      </c>
      <c r="P151" s="38">
        <v>41209.769999999997</v>
      </c>
      <c r="Q151" s="119">
        <v>35604.802000000003</v>
      </c>
      <c r="R151" s="38">
        <v>39006.364000000001</v>
      </c>
      <c r="S151" s="38">
        <v>38086.272000000004</v>
      </c>
      <c r="T151" s="38">
        <v>42413.279999999999</v>
      </c>
      <c r="U151" s="38">
        <f>2*('Gender Balance'!N151*'Gender Balance'!AR151/100)</f>
        <v>41902.344000000005</v>
      </c>
      <c r="V151" s="38"/>
      <c r="W151" s="38"/>
      <c r="X151" s="38"/>
      <c r="Y151" s="38"/>
      <c r="Z151" s="38">
        <v>39087.775999999998</v>
      </c>
      <c r="AA151" s="38">
        <v>41209.769999999997</v>
      </c>
      <c r="AB151" s="38">
        <v>35604.802000000003</v>
      </c>
      <c r="AC151" s="38">
        <v>39006.364000000001</v>
      </c>
      <c r="AD151" s="38">
        <v>38086.272000000004</v>
      </c>
      <c r="AE151" s="38">
        <v>42413.279999999999</v>
      </c>
      <c r="AF151" s="38"/>
      <c r="AG151" s="38"/>
      <c r="AH151" s="38"/>
      <c r="AI151" s="38"/>
      <c r="AJ151" s="38"/>
      <c r="AL151" s="45">
        <v>3.1</v>
      </c>
      <c r="AM151" s="45">
        <v>3.5</v>
      </c>
      <c r="AN151" s="45">
        <v>3.1</v>
      </c>
      <c r="AO151" s="45">
        <v>3.4</v>
      </c>
      <c r="AP151" s="45">
        <v>3.6</v>
      </c>
      <c r="AQ151" s="45">
        <v>3.9</v>
      </c>
      <c r="AR151" s="45">
        <v>4.4000000000000004</v>
      </c>
      <c r="AS151" s="45"/>
      <c r="AT151" s="45"/>
      <c r="AU151" s="45"/>
    </row>
    <row r="152" spans="2:75" ht="15.75" thickBot="1" x14ac:dyDescent="0.3">
      <c r="D152" s="54" t="s">
        <v>251</v>
      </c>
      <c r="E152" s="34" t="s">
        <v>66</v>
      </c>
      <c r="F152" s="113" t="s">
        <v>6</v>
      </c>
      <c r="G152" s="34" t="s">
        <v>36</v>
      </c>
      <c r="H152" s="46">
        <v>1071694</v>
      </c>
      <c r="I152" s="46">
        <v>903450</v>
      </c>
      <c r="J152" s="46">
        <v>830705</v>
      </c>
      <c r="K152" s="46">
        <v>760721</v>
      </c>
      <c r="L152" s="46">
        <v>687262</v>
      </c>
      <c r="M152" s="46">
        <v>690750</v>
      </c>
      <c r="N152" s="46">
        <v>628611</v>
      </c>
      <c r="O152" s="38">
        <v>42867.76</v>
      </c>
      <c r="P152" s="38">
        <v>46979.4</v>
      </c>
      <c r="Q152" s="119">
        <v>39873.839999999997</v>
      </c>
      <c r="R152" s="38">
        <v>41078.934000000001</v>
      </c>
      <c r="S152" s="38">
        <v>52231.912000000004</v>
      </c>
      <c r="T152" s="38">
        <v>56641.499999999993</v>
      </c>
      <c r="U152" s="38">
        <f>2*('Gender Balance'!N152*'Gender Balance'!AR152/100)</f>
        <v>52803.324000000001</v>
      </c>
      <c r="V152" s="38"/>
      <c r="W152" s="38"/>
      <c r="X152" s="38"/>
      <c r="Y152" s="38"/>
      <c r="Z152" s="38">
        <v>42867.76</v>
      </c>
      <c r="AA152" s="38">
        <v>46979.4</v>
      </c>
      <c r="AB152" s="38">
        <v>39873.839999999997</v>
      </c>
      <c r="AC152" s="38">
        <v>41078.934000000001</v>
      </c>
      <c r="AD152" s="38">
        <v>52231.912000000004</v>
      </c>
      <c r="AE152" s="38">
        <v>56641.499999999993</v>
      </c>
      <c r="AF152" s="38"/>
      <c r="AG152" s="38"/>
      <c r="AH152" s="38"/>
      <c r="AI152" s="38"/>
      <c r="AJ152" s="38"/>
      <c r="AL152" s="45">
        <v>2</v>
      </c>
      <c r="AM152" s="45">
        <v>2.6</v>
      </c>
      <c r="AN152" s="45">
        <v>2.4</v>
      </c>
      <c r="AO152" s="45">
        <v>2.7</v>
      </c>
      <c r="AP152" s="45">
        <v>3.8</v>
      </c>
      <c r="AQ152" s="45">
        <v>4.0999999999999996</v>
      </c>
      <c r="AR152" s="45">
        <v>4.2</v>
      </c>
      <c r="AS152" s="45"/>
      <c r="AT152" s="45"/>
      <c r="AU152" s="45"/>
    </row>
    <row r="153" spans="2:75" ht="15.75" thickBot="1" x14ac:dyDescent="0.3">
      <c r="D153" s="54" t="s">
        <v>184</v>
      </c>
      <c r="E153" s="34" t="s">
        <v>66</v>
      </c>
      <c r="F153" s="113" t="s">
        <v>6</v>
      </c>
      <c r="G153" s="34" t="s">
        <v>37</v>
      </c>
      <c r="H153" s="46">
        <v>867907</v>
      </c>
      <c r="I153" s="46">
        <v>855726</v>
      </c>
      <c r="J153" s="46">
        <v>891714</v>
      </c>
      <c r="K153" s="46">
        <v>952064</v>
      </c>
      <c r="L153" s="46">
        <v>947852</v>
      </c>
      <c r="M153" s="46">
        <v>969710</v>
      </c>
      <c r="N153" s="46">
        <v>904705</v>
      </c>
      <c r="O153" s="38">
        <v>39923.721999999994</v>
      </c>
      <c r="P153" s="38">
        <v>42786.3</v>
      </c>
      <c r="Q153" s="119">
        <v>46369.127999999997</v>
      </c>
      <c r="R153" s="38">
        <v>53315.583999999995</v>
      </c>
      <c r="S153" s="38">
        <v>60662.528000000006</v>
      </c>
      <c r="T153" s="38">
        <v>67879.7</v>
      </c>
      <c r="U153" s="38">
        <f>2*('Gender Balance'!N153*'Gender Balance'!AR153/100)</f>
        <v>63329.35</v>
      </c>
      <c r="V153" s="38"/>
      <c r="W153" s="38"/>
      <c r="X153" s="38"/>
      <c r="Y153" s="38"/>
      <c r="Z153" s="38">
        <v>39923.721999999994</v>
      </c>
      <c r="AA153" s="38">
        <v>42786.3</v>
      </c>
      <c r="AB153" s="38">
        <v>46369.127999999997</v>
      </c>
      <c r="AC153" s="38">
        <v>53315.583999999995</v>
      </c>
      <c r="AD153" s="38">
        <v>60662.528000000006</v>
      </c>
      <c r="AE153" s="38">
        <v>67879.7</v>
      </c>
      <c r="AF153" s="38"/>
      <c r="AG153" s="38"/>
      <c r="AH153" s="38"/>
      <c r="AI153" s="38"/>
      <c r="AJ153" s="38"/>
      <c r="AL153" s="45">
        <v>2.2999999999999998</v>
      </c>
      <c r="AM153" s="45">
        <v>2.5</v>
      </c>
      <c r="AN153" s="45">
        <v>2.6</v>
      </c>
      <c r="AO153" s="45">
        <v>2.8</v>
      </c>
      <c r="AP153" s="45">
        <v>3.2</v>
      </c>
      <c r="AQ153" s="45">
        <v>3.5</v>
      </c>
      <c r="AR153" s="45">
        <v>3.5</v>
      </c>
      <c r="AS153" s="45"/>
      <c r="AT153" s="45"/>
      <c r="AU153" s="45"/>
    </row>
    <row r="154" spans="2:75" ht="15.75" thickBot="1" x14ac:dyDescent="0.3">
      <c r="D154" s="54" t="s">
        <v>208</v>
      </c>
      <c r="E154" s="34" t="s">
        <v>66</v>
      </c>
      <c r="F154" s="113" t="s">
        <v>6</v>
      </c>
      <c r="G154" s="34" t="s">
        <v>79</v>
      </c>
      <c r="H154" s="46">
        <v>230185</v>
      </c>
      <c r="I154" s="46">
        <v>220425</v>
      </c>
      <c r="J154" s="46">
        <v>220190</v>
      </c>
      <c r="K154" s="46">
        <v>220422</v>
      </c>
      <c r="L154" s="46">
        <v>223326</v>
      </c>
      <c r="M154" s="46">
        <v>237955</v>
      </c>
      <c r="N154" s="46">
        <v>245775</v>
      </c>
      <c r="O154" s="39">
        <v>19795.91</v>
      </c>
      <c r="P154" s="39">
        <v>17193.150000000001</v>
      </c>
      <c r="Q154" s="120">
        <v>16734.439999999999</v>
      </c>
      <c r="R154" s="39">
        <v>18074.603999999999</v>
      </c>
      <c r="S154" s="39">
        <v>19206.036</v>
      </c>
      <c r="T154" s="39">
        <v>21415.95</v>
      </c>
      <c r="U154" s="39">
        <f>2*('Gender Balance'!N154*'Gender Balance'!AR154/100)</f>
        <v>21628.2</v>
      </c>
      <c r="V154" s="39"/>
      <c r="W154" s="39"/>
      <c r="X154" s="39"/>
      <c r="Y154" s="39"/>
      <c r="Z154" s="39">
        <v>19795.91</v>
      </c>
      <c r="AA154" s="39">
        <v>17193.150000000001</v>
      </c>
      <c r="AB154" s="39">
        <v>16734.439999999999</v>
      </c>
      <c r="AC154" s="39">
        <v>18074.603999999999</v>
      </c>
      <c r="AD154" s="39">
        <v>19206.036</v>
      </c>
      <c r="AE154" s="39">
        <v>21415.95</v>
      </c>
      <c r="AF154" s="39"/>
      <c r="AG154" s="39"/>
      <c r="AH154" s="39"/>
      <c r="AI154" s="39"/>
      <c r="AJ154" s="39"/>
      <c r="AL154" s="45">
        <v>4.3</v>
      </c>
      <c r="AM154" s="45">
        <v>3.9</v>
      </c>
      <c r="AN154" s="45">
        <v>3.8</v>
      </c>
      <c r="AO154" s="45">
        <v>4.0999999999999996</v>
      </c>
      <c r="AP154" s="45">
        <v>4.3</v>
      </c>
      <c r="AQ154" s="45">
        <v>4.5</v>
      </c>
      <c r="AR154" s="45">
        <v>4.4000000000000004</v>
      </c>
      <c r="AS154" s="45"/>
      <c r="AT154" s="45"/>
      <c r="AU154" s="45"/>
    </row>
    <row r="155" spans="2:75" s="41" customFormat="1" ht="15.75" thickBot="1" x14ac:dyDescent="0.3">
      <c r="B155" s="65"/>
      <c r="D155" s="60" t="s">
        <v>88</v>
      </c>
      <c r="E155" s="36" t="s">
        <v>66</v>
      </c>
      <c r="F155" s="115" t="s">
        <v>6</v>
      </c>
      <c r="G155" s="36" t="s">
        <v>0</v>
      </c>
      <c r="H155" s="48">
        <v>3112866</v>
      </c>
      <c r="I155" s="48">
        <v>2813578</v>
      </c>
      <c r="J155" s="48">
        <v>2717806</v>
      </c>
      <c r="K155" s="48">
        <v>2684711</v>
      </c>
      <c r="L155" s="48">
        <v>2544037</v>
      </c>
      <c r="M155" s="48">
        <v>2585416</v>
      </c>
      <c r="N155" s="48">
        <v>2364453</v>
      </c>
      <c r="O155" s="40">
        <v>68483.051999999996</v>
      </c>
      <c r="P155" s="40">
        <v>90034.495999999999</v>
      </c>
      <c r="Q155" s="122">
        <v>81534.179999999993</v>
      </c>
      <c r="R155" s="40">
        <v>85910.752000000008</v>
      </c>
      <c r="S155" s="40">
        <v>91585.332000000009</v>
      </c>
      <c r="T155" s="40">
        <v>98245.80799999999</v>
      </c>
      <c r="U155" s="40">
        <f>2*('Gender Balance'!N155*'Gender Balance'!AR155/100)</f>
        <v>94578.12</v>
      </c>
      <c r="V155" s="40"/>
      <c r="W155" s="40"/>
      <c r="X155" s="40"/>
      <c r="Y155" s="40"/>
      <c r="Z155" s="40">
        <v>68483.051999999996</v>
      </c>
      <c r="AA155" s="40">
        <v>90034.495999999999</v>
      </c>
      <c r="AB155" s="40">
        <v>81534.179999999993</v>
      </c>
      <c r="AC155" s="40">
        <v>85910.752000000008</v>
      </c>
      <c r="AD155" s="40">
        <v>91585.332000000009</v>
      </c>
      <c r="AE155" s="40">
        <v>98245.80799999999</v>
      </c>
      <c r="AF155" s="40"/>
      <c r="AG155" s="40"/>
      <c r="AH155" s="40"/>
      <c r="AI155" s="40"/>
      <c r="AJ155" s="40"/>
      <c r="AK155"/>
      <c r="AL155" s="42">
        <v>1.1000000000000001</v>
      </c>
      <c r="AM155" s="42">
        <v>1.6</v>
      </c>
      <c r="AN155" s="42">
        <v>1.5</v>
      </c>
      <c r="AO155" s="42">
        <v>1.6</v>
      </c>
      <c r="AP155" s="42">
        <v>1.8</v>
      </c>
      <c r="AQ155" s="42">
        <v>1.9</v>
      </c>
      <c r="AR155" s="42">
        <v>2</v>
      </c>
      <c r="AS155" s="42"/>
      <c r="AT155" s="42"/>
      <c r="AU155" s="42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2:75" ht="15.75" thickBot="1" x14ac:dyDescent="0.3">
      <c r="D156" s="54" t="s">
        <v>89</v>
      </c>
      <c r="E156" s="34" t="s">
        <v>69</v>
      </c>
      <c r="F156" s="113" t="s">
        <v>4</v>
      </c>
      <c r="G156" s="34" t="s">
        <v>34</v>
      </c>
      <c r="H156" s="46">
        <v>476258</v>
      </c>
      <c r="I156" s="46">
        <v>468278</v>
      </c>
      <c r="J156" s="46">
        <v>395876</v>
      </c>
      <c r="K156" s="46">
        <v>347439</v>
      </c>
      <c r="L156" s="46">
        <v>318641</v>
      </c>
      <c r="M156" s="46">
        <v>270886</v>
      </c>
      <c r="N156" s="46">
        <v>259624</v>
      </c>
      <c r="O156" s="37">
        <v>25717.932000000001</v>
      </c>
      <c r="P156" s="37">
        <v>27160.124</v>
      </c>
      <c r="Q156" s="118">
        <v>26127.815999999995</v>
      </c>
      <c r="R156" s="37">
        <v>25015.608000000004</v>
      </c>
      <c r="S156" s="37">
        <v>26765.843999999997</v>
      </c>
      <c r="T156" s="37">
        <v>25463.284</v>
      </c>
      <c r="U156" s="37">
        <f>2*('Gender Balance'!N156*'Gender Balance'!AR156/100)</f>
        <v>24404.656000000003</v>
      </c>
      <c r="V156" s="37"/>
      <c r="W156" s="37"/>
      <c r="X156" s="37"/>
      <c r="Y156" s="37"/>
      <c r="Z156" s="37">
        <v>25717.932000000001</v>
      </c>
      <c r="AA156" s="37">
        <v>27160.124</v>
      </c>
      <c r="AB156" s="37">
        <v>26127.815999999995</v>
      </c>
      <c r="AC156" s="37">
        <v>25015.608000000004</v>
      </c>
      <c r="AD156" s="37">
        <v>26765.843999999997</v>
      </c>
      <c r="AE156" s="37">
        <v>25463.284</v>
      </c>
      <c r="AF156" s="37"/>
      <c r="AG156" s="37"/>
      <c r="AH156" s="37"/>
      <c r="AI156" s="37"/>
      <c r="AJ156" s="37"/>
      <c r="AL156" s="45">
        <v>2.7</v>
      </c>
      <c r="AM156" s="45">
        <v>2.9</v>
      </c>
      <c r="AN156" s="45">
        <v>3.3</v>
      </c>
      <c r="AO156" s="45">
        <v>3.6</v>
      </c>
      <c r="AP156" s="45">
        <v>4.2</v>
      </c>
      <c r="AQ156" s="45">
        <v>4.7</v>
      </c>
      <c r="AR156" s="45">
        <v>4.7</v>
      </c>
      <c r="AS156" s="45"/>
      <c r="AT156" s="45"/>
      <c r="AU156" s="45"/>
    </row>
    <row r="157" spans="2:75" ht="15.75" thickBot="1" x14ac:dyDescent="0.3">
      <c r="D157" s="54" t="s">
        <v>90</v>
      </c>
      <c r="E157" s="34" t="s">
        <v>69</v>
      </c>
      <c r="F157" s="113" t="s">
        <v>4</v>
      </c>
      <c r="G157" s="34" t="s">
        <v>35</v>
      </c>
      <c r="H157" s="46">
        <v>1117386</v>
      </c>
      <c r="I157" s="46">
        <v>1230992</v>
      </c>
      <c r="J157" s="46">
        <v>1224285</v>
      </c>
      <c r="K157" s="46">
        <v>1240542</v>
      </c>
      <c r="L157" s="46">
        <v>1181975</v>
      </c>
      <c r="M157" s="46">
        <v>1174297</v>
      </c>
      <c r="N157" s="46">
        <v>1174736</v>
      </c>
      <c r="O157" s="38">
        <v>44695.44</v>
      </c>
      <c r="P157" s="38">
        <v>56625.631999999991</v>
      </c>
      <c r="Q157" s="119">
        <v>48971.4</v>
      </c>
      <c r="R157" s="38">
        <v>42178.428</v>
      </c>
      <c r="S157" s="38">
        <v>56734.8</v>
      </c>
      <c r="T157" s="38">
        <v>46971.88</v>
      </c>
      <c r="U157" s="38">
        <f>2*('Gender Balance'!N157*'Gender Balance'!AR157/100)</f>
        <v>63435.744000000006</v>
      </c>
      <c r="V157" s="38"/>
      <c r="W157" s="38"/>
      <c r="X157" s="38"/>
      <c r="Y157" s="38"/>
      <c r="Z157" s="38">
        <v>44695.44</v>
      </c>
      <c r="AA157" s="38">
        <v>56625.631999999991</v>
      </c>
      <c r="AB157" s="38">
        <v>48971.4</v>
      </c>
      <c r="AC157" s="38">
        <v>42178.428</v>
      </c>
      <c r="AD157" s="38">
        <v>56734.8</v>
      </c>
      <c r="AE157" s="38">
        <v>46971.88</v>
      </c>
      <c r="AF157" s="38"/>
      <c r="AG157" s="38"/>
      <c r="AH157" s="38"/>
      <c r="AI157" s="38"/>
      <c r="AJ157" s="38"/>
      <c r="AL157" s="45">
        <v>2</v>
      </c>
      <c r="AM157" s="45">
        <v>2.2999999999999998</v>
      </c>
      <c r="AN157" s="45">
        <v>2</v>
      </c>
      <c r="AO157" s="45">
        <v>1.7</v>
      </c>
      <c r="AP157" s="45">
        <v>2.4</v>
      </c>
      <c r="AQ157" s="45">
        <v>2</v>
      </c>
      <c r="AR157" s="45">
        <v>2.7</v>
      </c>
      <c r="AS157" s="45"/>
      <c r="AT157" s="45"/>
      <c r="AU157" s="45"/>
    </row>
    <row r="158" spans="2:75" ht="15.75" thickBot="1" x14ac:dyDescent="0.3">
      <c r="D158" s="54" t="s">
        <v>252</v>
      </c>
      <c r="E158" s="34" t="s">
        <v>69</v>
      </c>
      <c r="F158" s="113" t="s">
        <v>4</v>
      </c>
      <c r="G158" s="34" t="s">
        <v>36</v>
      </c>
      <c r="H158" s="46">
        <v>2650099</v>
      </c>
      <c r="I158" s="46">
        <v>2834297</v>
      </c>
      <c r="J158" s="46">
        <v>2626393</v>
      </c>
      <c r="K158" s="46">
        <v>2446810</v>
      </c>
      <c r="L158" s="46">
        <v>2342761</v>
      </c>
      <c r="M158" s="46">
        <v>2414517</v>
      </c>
      <c r="N158" s="46">
        <v>2467836</v>
      </c>
      <c r="O158" s="38">
        <v>68902.574000000008</v>
      </c>
      <c r="P158" s="38">
        <v>85028.91</v>
      </c>
      <c r="Q158" s="119">
        <v>68286.217999999993</v>
      </c>
      <c r="R158" s="38">
        <v>73404.3</v>
      </c>
      <c r="S158" s="38">
        <v>79653.873999999996</v>
      </c>
      <c r="T158" s="38">
        <v>86922.612000000008</v>
      </c>
      <c r="U158" s="38">
        <f>2*('Gender Balance'!N158*'Gender Balance'!AR158/100)</f>
        <v>93777.767999999982</v>
      </c>
      <c r="V158" s="38"/>
      <c r="W158" s="38"/>
      <c r="X158" s="38"/>
      <c r="Y158" s="38"/>
      <c r="Z158" s="38">
        <v>68902.574000000008</v>
      </c>
      <c r="AA158" s="38">
        <v>85028.91</v>
      </c>
      <c r="AB158" s="38">
        <v>68286.217999999993</v>
      </c>
      <c r="AC158" s="38">
        <v>73404.3</v>
      </c>
      <c r="AD158" s="38">
        <v>79653.873999999996</v>
      </c>
      <c r="AE158" s="38">
        <v>86922.612000000008</v>
      </c>
      <c r="AF158" s="38"/>
      <c r="AG158" s="38"/>
      <c r="AH158" s="38"/>
      <c r="AI158" s="38"/>
      <c r="AJ158" s="38"/>
      <c r="AL158" s="45">
        <v>1.3</v>
      </c>
      <c r="AM158" s="45">
        <v>1.5</v>
      </c>
      <c r="AN158" s="45">
        <v>1.3</v>
      </c>
      <c r="AO158" s="45">
        <v>1.5</v>
      </c>
      <c r="AP158" s="45">
        <v>1.7</v>
      </c>
      <c r="AQ158" s="45">
        <v>1.8</v>
      </c>
      <c r="AR158" s="45">
        <v>1.9</v>
      </c>
      <c r="AS158" s="45"/>
      <c r="AT158" s="45"/>
      <c r="AU158" s="45"/>
    </row>
    <row r="159" spans="2:75" ht="15.75" thickBot="1" x14ac:dyDescent="0.3">
      <c r="D159" s="54" t="s">
        <v>185</v>
      </c>
      <c r="E159" s="34" t="s">
        <v>69</v>
      </c>
      <c r="F159" s="113" t="s">
        <v>4</v>
      </c>
      <c r="G159" s="34" t="s">
        <v>37</v>
      </c>
      <c r="H159" s="46">
        <v>3334278</v>
      </c>
      <c r="I159" s="46">
        <v>3854333</v>
      </c>
      <c r="J159" s="46">
        <v>4070788</v>
      </c>
      <c r="K159" s="46">
        <v>4092929</v>
      </c>
      <c r="L159" s="46">
        <v>4340189</v>
      </c>
      <c r="M159" s="46">
        <v>4384759</v>
      </c>
      <c r="N159" s="46">
        <v>4406258</v>
      </c>
      <c r="O159" s="38">
        <v>60017.004000000001</v>
      </c>
      <c r="P159" s="38">
        <v>77086.66</v>
      </c>
      <c r="Q159" s="119">
        <v>73274.184000000008</v>
      </c>
      <c r="R159" s="38">
        <v>73672.722000000009</v>
      </c>
      <c r="S159" s="38">
        <v>86803.78</v>
      </c>
      <c r="T159" s="38">
        <v>96464.698000000004</v>
      </c>
      <c r="U159" s="38">
        <f>2*('Gender Balance'!N159*'Gender Balance'!AR159/100)</f>
        <v>105750.192</v>
      </c>
      <c r="V159" s="38"/>
      <c r="W159" s="38"/>
      <c r="X159" s="38"/>
      <c r="Y159" s="38"/>
      <c r="Z159" s="38">
        <v>60017.004000000001</v>
      </c>
      <c r="AA159" s="38">
        <v>77086.66</v>
      </c>
      <c r="AB159" s="38">
        <v>73274.184000000008</v>
      </c>
      <c r="AC159" s="38">
        <v>73672.722000000009</v>
      </c>
      <c r="AD159" s="38">
        <v>86803.78</v>
      </c>
      <c r="AE159" s="38">
        <v>96464.698000000004</v>
      </c>
      <c r="AF159" s="38"/>
      <c r="AG159" s="38"/>
      <c r="AH159" s="38"/>
      <c r="AI159" s="38"/>
      <c r="AJ159" s="38"/>
      <c r="AL159" s="45">
        <v>0.9</v>
      </c>
      <c r="AM159" s="45">
        <v>1</v>
      </c>
      <c r="AN159" s="45">
        <v>0.9</v>
      </c>
      <c r="AO159" s="45">
        <v>0.9</v>
      </c>
      <c r="AP159" s="45">
        <v>1</v>
      </c>
      <c r="AQ159" s="45">
        <v>1.1000000000000001</v>
      </c>
      <c r="AR159" s="45">
        <v>1.2</v>
      </c>
      <c r="AS159" s="45"/>
      <c r="AT159" s="45"/>
      <c r="AU159" s="45"/>
    </row>
    <row r="160" spans="2:75" ht="15.75" thickBot="1" x14ac:dyDescent="0.3">
      <c r="D160" s="54" t="s">
        <v>209</v>
      </c>
      <c r="E160" s="34" t="s">
        <v>69</v>
      </c>
      <c r="F160" s="113" t="s">
        <v>4</v>
      </c>
      <c r="G160" s="34" t="s">
        <v>79</v>
      </c>
      <c r="H160" s="46">
        <v>1882138</v>
      </c>
      <c r="I160" s="46">
        <v>2025625</v>
      </c>
      <c r="J160" s="46">
        <v>2104732</v>
      </c>
      <c r="K160" s="46">
        <v>2223819</v>
      </c>
      <c r="L160" s="46">
        <v>2376936</v>
      </c>
      <c r="M160" s="46">
        <v>2598175</v>
      </c>
      <c r="N160" s="46">
        <v>2830042</v>
      </c>
      <c r="O160" s="39">
        <v>45171.312000000005</v>
      </c>
      <c r="P160" s="39">
        <v>28358.75</v>
      </c>
      <c r="Q160" s="120">
        <v>29466.248</v>
      </c>
      <c r="R160" s="39">
        <v>44476.38</v>
      </c>
      <c r="S160" s="39">
        <v>47538.720000000001</v>
      </c>
      <c r="T160" s="39">
        <v>51963.5</v>
      </c>
      <c r="U160" s="39">
        <f>2*('Gender Balance'!N160*'Gender Balance'!AR160/100)</f>
        <v>62260.924000000006</v>
      </c>
      <c r="V160" s="39"/>
      <c r="W160" s="39"/>
      <c r="X160" s="39"/>
      <c r="Y160" s="39"/>
      <c r="Z160" s="39">
        <v>45171.312000000005</v>
      </c>
      <c r="AA160" s="39">
        <v>28358.75</v>
      </c>
      <c r="AB160" s="39">
        <v>29466.248</v>
      </c>
      <c r="AC160" s="39">
        <v>44476.38</v>
      </c>
      <c r="AD160" s="39">
        <v>47538.720000000001</v>
      </c>
      <c r="AE160" s="39">
        <v>51963.5</v>
      </c>
      <c r="AF160" s="39"/>
      <c r="AG160" s="39"/>
      <c r="AH160" s="39"/>
      <c r="AI160" s="39"/>
      <c r="AJ160" s="39"/>
      <c r="AL160" s="45">
        <v>1.2</v>
      </c>
      <c r="AM160" s="45">
        <v>0.7</v>
      </c>
      <c r="AN160" s="45">
        <v>0.7</v>
      </c>
      <c r="AO160" s="45">
        <v>1</v>
      </c>
      <c r="AP160" s="45">
        <v>1</v>
      </c>
      <c r="AQ160" s="45">
        <v>1</v>
      </c>
      <c r="AR160" s="45">
        <v>1.1000000000000001</v>
      </c>
      <c r="AS160" s="45"/>
      <c r="AT160" s="45"/>
      <c r="AU160" s="45"/>
    </row>
    <row r="161" spans="2:75" s="41" customFormat="1" ht="15.75" thickBot="1" x14ac:dyDescent="0.3">
      <c r="B161" s="65"/>
      <c r="D161" s="59" t="s">
        <v>91</v>
      </c>
      <c r="E161" s="35" t="s">
        <v>69</v>
      </c>
      <c r="F161" s="114" t="s">
        <v>4</v>
      </c>
      <c r="G161" s="35" t="s">
        <v>0</v>
      </c>
      <c r="H161" s="47">
        <v>9460160</v>
      </c>
      <c r="I161" s="47">
        <v>10413525</v>
      </c>
      <c r="J161" s="47">
        <v>10422074</v>
      </c>
      <c r="K161" s="47">
        <v>10351539</v>
      </c>
      <c r="L161" s="47">
        <v>10560502</v>
      </c>
      <c r="M161" s="47">
        <v>10842634</v>
      </c>
      <c r="N161" s="47">
        <v>11138496</v>
      </c>
      <c r="O161" s="50">
        <v>113521.92</v>
      </c>
      <c r="P161" s="50">
        <v>124962.3</v>
      </c>
      <c r="Q161" s="121">
        <v>125064.88799999999</v>
      </c>
      <c r="R161" s="50">
        <v>124218.46799999999</v>
      </c>
      <c r="S161" s="50">
        <v>147847.02799999999</v>
      </c>
      <c r="T161" s="50">
        <v>151796.87599999999</v>
      </c>
      <c r="U161" s="50">
        <f>2*('Gender Balance'!N161*'Gender Balance'!AR161/100)</f>
        <v>178215.93600000002</v>
      </c>
      <c r="V161" s="50"/>
      <c r="W161" s="50"/>
      <c r="X161" s="50"/>
      <c r="Y161" s="50"/>
      <c r="Z161" s="50">
        <v>113521.92</v>
      </c>
      <c r="AA161" s="50">
        <v>124962.3</v>
      </c>
      <c r="AB161" s="50">
        <v>125064.88799999999</v>
      </c>
      <c r="AC161" s="50">
        <v>124218.46799999999</v>
      </c>
      <c r="AD161" s="50">
        <v>147847.02799999999</v>
      </c>
      <c r="AE161" s="50">
        <v>151796.87599999999</v>
      </c>
      <c r="AF161" s="50"/>
      <c r="AG161" s="40"/>
      <c r="AH161" s="40"/>
      <c r="AI161" s="40"/>
      <c r="AJ161" s="40"/>
      <c r="AK161"/>
      <c r="AL161" s="45">
        <v>0.6</v>
      </c>
      <c r="AM161" s="45">
        <v>0.6</v>
      </c>
      <c r="AN161" s="45">
        <v>0.6</v>
      </c>
      <c r="AO161" s="45">
        <v>0.6</v>
      </c>
      <c r="AP161" s="45">
        <v>0.7</v>
      </c>
      <c r="AQ161" s="45">
        <v>0.7</v>
      </c>
      <c r="AR161" s="45">
        <v>0.8</v>
      </c>
      <c r="AS161" s="45"/>
      <c r="AT161" s="45"/>
      <c r="AU161" s="45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2:75" ht="15.75" thickBot="1" x14ac:dyDescent="0.3">
      <c r="D162" s="54" t="s">
        <v>92</v>
      </c>
      <c r="E162" s="34" t="s">
        <v>69</v>
      </c>
      <c r="F162" s="113" t="s">
        <v>5</v>
      </c>
      <c r="G162" s="34" t="s">
        <v>34</v>
      </c>
      <c r="H162" s="46">
        <v>242357</v>
      </c>
      <c r="I162" s="46">
        <v>245477</v>
      </c>
      <c r="J162" s="46">
        <v>196975</v>
      </c>
      <c r="K162" s="46">
        <v>183133</v>
      </c>
      <c r="L162" s="46">
        <v>163632</v>
      </c>
      <c r="M162" s="46">
        <v>145252</v>
      </c>
      <c r="N162" s="46">
        <v>156131</v>
      </c>
      <c r="O162" s="37">
        <v>20357.988000000001</v>
      </c>
      <c r="P162" s="37">
        <v>22092.93</v>
      </c>
      <c r="Q162" s="118">
        <v>20879.349999999999</v>
      </c>
      <c r="R162" s="37">
        <v>21243.428</v>
      </c>
      <c r="S162" s="37">
        <v>19963.103999999999</v>
      </c>
      <c r="T162" s="37">
        <v>19754.272000000001</v>
      </c>
      <c r="U162" s="37">
        <f>2*('Gender Balance'!N162*'Gender Balance'!AR162/100)</f>
        <v>19360.244000000002</v>
      </c>
      <c r="V162" s="37"/>
      <c r="W162" s="37"/>
      <c r="X162" s="37"/>
      <c r="Y162" s="37"/>
      <c r="Z162" s="37">
        <v>20357.988000000001</v>
      </c>
      <c r="AA162" s="37">
        <v>22092.93</v>
      </c>
      <c r="AB162" s="37">
        <v>20879.349999999999</v>
      </c>
      <c r="AC162" s="37">
        <v>21243.428</v>
      </c>
      <c r="AD162" s="37">
        <v>19963.103999999999</v>
      </c>
      <c r="AE162" s="37">
        <v>19754.272000000001</v>
      </c>
      <c r="AF162" s="37"/>
      <c r="AG162" s="37"/>
      <c r="AH162" s="37"/>
      <c r="AI162" s="37"/>
      <c r="AJ162" s="37"/>
      <c r="AL162" s="45">
        <v>4.2</v>
      </c>
      <c r="AM162" s="45">
        <v>4.5</v>
      </c>
      <c r="AN162" s="45">
        <v>5.3</v>
      </c>
      <c r="AO162" s="45">
        <v>5.8</v>
      </c>
      <c r="AP162" s="45">
        <v>6.1</v>
      </c>
      <c r="AQ162" s="45">
        <v>6.8</v>
      </c>
      <c r="AR162" s="45">
        <v>6.2</v>
      </c>
      <c r="AS162" s="45"/>
      <c r="AT162" s="45"/>
      <c r="AU162" s="45"/>
    </row>
    <row r="163" spans="2:75" ht="15.75" thickBot="1" x14ac:dyDescent="0.3">
      <c r="D163" s="54" t="s">
        <v>93</v>
      </c>
      <c r="E163" s="34" t="s">
        <v>69</v>
      </c>
      <c r="F163" s="113" t="s">
        <v>5</v>
      </c>
      <c r="G163" s="34" t="s">
        <v>35</v>
      </c>
      <c r="H163" s="46">
        <v>561736</v>
      </c>
      <c r="I163" s="46">
        <v>611014</v>
      </c>
      <c r="J163" s="46">
        <v>605044</v>
      </c>
      <c r="K163" s="46">
        <v>618516</v>
      </c>
      <c r="L163" s="46">
        <v>602620</v>
      </c>
      <c r="M163" s="46">
        <v>618544</v>
      </c>
      <c r="N163" s="46">
        <v>635425</v>
      </c>
      <c r="O163" s="38">
        <v>34827.632000000005</v>
      </c>
      <c r="P163" s="38">
        <v>42770.98</v>
      </c>
      <c r="Q163" s="119">
        <v>37512.728000000003</v>
      </c>
      <c r="R163" s="38">
        <v>42059.087999999996</v>
      </c>
      <c r="S163" s="38">
        <v>43388.639999999999</v>
      </c>
      <c r="T163" s="38">
        <v>48246.432000000001</v>
      </c>
      <c r="U163" s="38">
        <f>2*('Gender Balance'!N163*'Gender Balance'!AR163/100)</f>
        <v>52104.85</v>
      </c>
      <c r="V163" s="38"/>
      <c r="W163" s="38"/>
      <c r="X163" s="38"/>
      <c r="Y163" s="38"/>
      <c r="Z163" s="38">
        <v>34827.632000000005</v>
      </c>
      <c r="AA163" s="38">
        <v>42770.98</v>
      </c>
      <c r="AB163" s="38">
        <v>37512.728000000003</v>
      </c>
      <c r="AC163" s="38">
        <v>42059.087999999996</v>
      </c>
      <c r="AD163" s="38">
        <v>43388.639999999999</v>
      </c>
      <c r="AE163" s="38">
        <v>48246.432000000001</v>
      </c>
      <c r="AF163" s="38"/>
      <c r="AG163" s="38"/>
      <c r="AH163" s="38"/>
      <c r="AI163" s="38"/>
      <c r="AJ163" s="38"/>
      <c r="AL163" s="45">
        <v>3.1</v>
      </c>
      <c r="AM163" s="45">
        <v>3.5</v>
      </c>
      <c r="AN163" s="45">
        <v>3.1</v>
      </c>
      <c r="AO163" s="45">
        <v>3.4</v>
      </c>
      <c r="AP163" s="45">
        <v>3.6</v>
      </c>
      <c r="AQ163" s="45">
        <v>3.9</v>
      </c>
      <c r="AR163" s="45">
        <v>4.0999999999999996</v>
      </c>
      <c r="AS163" s="45"/>
      <c r="AT163" s="45"/>
      <c r="AU163" s="45"/>
    </row>
    <row r="164" spans="2:75" ht="15.75" thickBot="1" x14ac:dyDescent="0.3">
      <c r="D164" s="54" t="s">
        <v>253</v>
      </c>
      <c r="E164" s="34" t="s">
        <v>69</v>
      </c>
      <c r="F164" s="113" t="s">
        <v>5</v>
      </c>
      <c r="G164" s="34" t="s">
        <v>36</v>
      </c>
      <c r="H164" s="46">
        <v>1314467</v>
      </c>
      <c r="I164" s="46">
        <v>1428955</v>
      </c>
      <c r="J164" s="46">
        <v>1348050</v>
      </c>
      <c r="K164" s="46">
        <v>1264743</v>
      </c>
      <c r="L164" s="46">
        <v>1213723</v>
      </c>
      <c r="M164" s="46">
        <v>1251195</v>
      </c>
      <c r="N164" s="46">
        <v>1274025</v>
      </c>
      <c r="O164" s="38">
        <v>52578.68</v>
      </c>
      <c r="P164" s="38">
        <v>65731.929999999993</v>
      </c>
      <c r="Q164" s="119">
        <v>53922</v>
      </c>
      <c r="R164" s="38">
        <v>58178.178</v>
      </c>
      <c r="S164" s="38">
        <v>63113.596000000005</v>
      </c>
      <c r="T164" s="38">
        <v>70066.92</v>
      </c>
      <c r="U164" s="38">
        <f>2*('Gender Balance'!N164*'Gender Balance'!AR164/100)</f>
        <v>73893.45</v>
      </c>
      <c r="V164" s="38"/>
      <c r="W164" s="38"/>
      <c r="X164" s="38"/>
      <c r="Y164" s="38"/>
      <c r="Z164" s="38">
        <v>52578.68</v>
      </c>
      <c r="AA164" s="38">
        <v>65731.929999999993</v>
      </c>
      <c r="AB164" s="38">
        <v>53922</v>
      </c>
      <c r="AC164" s="38">
        <v>58178.178</v>
      </c>
      <c r="AD164" s="38">
        <v>63113.596000000005</v>
      </c>
      <c r="AE164" s="38">
        <v>70066.92</v>
      </c>
      <c r="AF164" s="38"/>
      <c r="AG164" s="38"/>
      <c r="AH164" s="38"/>
      <c r="AI164" s="38"/>
      <c r="AJ164" s="38"/>
      <c r="AL164" s="45">
        <v>2</v>
      </c>
      <c r="AM164" s="45">
        <v>2.2999999999999998</v>
      </c>
      <c r="AN164" s="45">
        <v>2</v>
      </c>
      <c r="AO164" s="45">
        <v>2.2999999999999998</v>
      </c>
      <c r="AP164" s="45">
        <v>2.6</v>
      </c>
      <c r="AQ164" s="45">
        <v>2.8</v>
      </c>
      <c r="AR164" s="45">
        <v>2.9</v>
      </c>
      <c r="AS164" s="45"/>
      <c r="AT164" s="45"/>
      <c r="AU164" s="45"/>
    </row>
    <row r="165" spans="2:75" ht="15.75" thickBot="1" x14ac:dyDescent="0.3">
      <c r="D165" s="54" t="s">
        <v>186</v>
      </c>
      <c r="E165" s="34" t="s">
        <v>69</v>
      </c>
      <c r="F165" s="113" t="s">
        <v>5</v>
      </c>
      <c r="G165" s="34" t="s">
        <v>37</v>
      </c>
      <c r="H165" s="46">
        <v>1828447</v>
      </c>
      <c r="I165" s="46">
        <v>2113721</v>
      </c>
      <c r="J165" s="46">
        <v>2214550</v>
      </c>
      <c r="K165" s="46">
        <v>2217981</v>
      </c>
      <c r="L165" s="46">
        <v>2285842</v>
      </c>
      <c r="M165" s="46">
        <v>2358078</v>
      </c>
      <c r="N165" s="46">
        <v>2338364</v>
      </c>
      <c r="O165" s="38">
        <v>54853.41</v>
      </c>
      <c r="P165" s="38">
        <v>42274.42</v>
      </c>
      <c r="Q165" s="119">
        <v>66436.5</v>
      </c>
      <c r="R165" s="38">
        <v>70975.392000000007</v>
      </c>
      <c r="S165" s="38">
        <v>82290.312000000005</v>
      </c>
      <c r="T165" s="38">
        <v>89606.964000000007</v>
      </c>
      <c r="U165" s="38">
        <f>2*('Gender Balance'!N165*'Gender Balance'!AR165/100)</f>
        <v>93534.56</v>
      </c>
      <c r="V165" s="38"/>
      <c r="W165" s="38"/>
      <c r="X165" s="38"/>
      <c r="Y165" s="38"/>
      <c r="Z165" s="38">
        <v>54853.41</v>
      </c>
      <c r="AA165" s="38">
        <v>42274.42</v>
      </c>
      <c r="AB165" s="38">
        <v>66436.5</v>
      </c>
      <c r="AC165" s="38">
        <v>70975.392000000007</v>
      </c>
      <c r="AD165" s="38">
        <v>82290.312000000005</v>
      </c>
      <c r="AE165" s="38">
        <v>89606.964000000007</v>
      </c>
      <c r="AF165" s="38"/>
      <c r="AG165" s="38"/>
      <c r="AH165" s="38"/>
      <c r="AI165" s="38"/>
      <c r="AJ165" s="38"/>
      <c r="AL165" s="45">
        <v>1.5</v>
      </c>
      <c r="AM165" s="45">
        <v>1</v>
      </c>
      <c r="AN165" s="45">
        <v>1.5</v>
      </c>
      <c r="AO165" s="45">
        <v>1.6</v>
      </c>
      <c r="AP165" s="45">
        <v>1.8</v>
      </c>
      <c r="AQ165" s="45">
        <v>1.9</v>
      </c>
      <c r="AR165" s="45">
        <v>2</v>
      </c>
      <c r="AS165" s="45"/>
      <c r="AT165" s="45"/>
      <c r="AU165" s="45"/>
    </row>
    <row r="166" spans="2:75" ht="15.75" thickBot="1" x14ac:dyDescent="0.3">
      <c r="D166" s="54" t="s">
        <v>210</v>
      </c>
      <c r="E166" s="34" t="s">
        <v>69</v>
      </c>
      <c r="F166" s="113" t="s">
        <v>5</v>
      </c>
      <c r="G166" s="34" t="s">
        <v>79</v>
      </c>
      <c r="H166" s="46">
        <v>1079516</v>
      </c>
      <c r="I166" s="46">
        <v>1144105</v>
      </c>
      <c r="J166" s="46">
        <v>1199675</v>
      </c>
      <c r="K166" s="46">
        <v>1268693</v>
      </c>
      <c r="L166" s="46">
        <v>1333692</v>
      </c>
      <c r="M166" s="46">
        <v>1451954</v>
      </c>
      <c r="N166" s="46">
        <v>1565832</v>
      </c>
      <c r="O166" s="39">
        <v>25908.383999999998</v>
      </c>
      <c r="P166" s="39">
        <v>34323.15</v>
      </c>
      <c r="Q166" s="120">
        <v>35990.25</v>
      </c>
      <c r="R166" s="39">
        <v>40598.175999999999</v>
      </c>
      <c r="S166" s="39">
        <v>45345.527999999998</v>
      </c>
      <c r="T166" s="39">
        <v>52270.344000000005</v>
      </c>
      <c r="U166" s="39">
        <f>2*('Gender Balance'!N166*'Gender Balance'!AR166/100)</f>
        <v>43843.295999999995</v>
      </c>
      <c r="V166" s="39"/>
      <c r="W166" s="39"/>
      <c r="X166" s="39"/>
      <c r="Y166" s="39"/>
      <c r="Z166" s="39">
        <v>25908.383999999998</v>
      </c>
      <c r="AA166" s="39">
        <v>34323.15</v>
      </c>
      <c r="AB166" s="39">
        <v>35990.25</v>
      </c>
      <c r="AC166" s="39">
        <v>40598.175999999999</v>
      </c>
      <c r="AD166" s="39">
        <v>45345.527999999998</v>
      </c>
      <c r="AE166" s="39">
        <v>52270.344000000005</v>
      </c>
      <c r="AF166" s="39"/>
      <c r="AG166" s="39"/>
      <c r="AH166" s="39"/>
      <c r="AI166" s="39"/>
      <c r="AJ166" s="39"/>
      <c r="AL166" s="45">
        <v>1.2</v>
      </c>
      <c r="AM166" s="45">
        <v>1.5</v>
      </c>
      <c r="AN166" s="45">
        <v>1.5</v>
      </c>
      <c r="AO166" s="45">
        <v>1.6</v>
      </c>
      <c r="AP166" s="45">
        <v>1.7</v>
      </c>
      <c r="AQ166" s="45">
        <v>1.8</v>
      </c>
      <c r="AR166" s="45">
        <v>1.4</v>
      </c>
      <c r="AS166" s="45"/>
      <c r="AT166" s="45"/>
      <c r="AU166" s="45"/>
    </row>
    <row r="167" spans="2:75" s="41" customFormat="1" ht="15.75" thickBot="1" x14ac:dyDescent="0.3">
      <c r="B167" s="65"/>
      <c r="D167" s="59" t="s">
        <v>94</v>
      </c>
      <c r="E167" s="35" t="s">
        <v>69</v>
      </c>
      <c r="F167" s="114" t="s">
        <v>5</v>
      </c>
      <c r="G167" s="35" t="s">
        <v>0</v>
      </c>
      <c r="H167" s="47">
        <v>5026523</v>
      </c>
      <c r="I167" s="47">
        <v>5543272</v>
      </c>
      <c r="J167" s="47">
        <v>5564294</v>
      </c>
      <c r="K167" s="47">
        <v>5553066</v>
      </c>
      <c r="L167" s="47">
        <v>5599509</v>
      </c>
      <c r="M167" s="47">
        <v>5825023</v>
      </c>
      <c r="N167" s="47">
        <v>5969777</v>
      </c>
      <c r="O167" s="50">
        <v>90477.414000000004</v>
      </c>
      <c r="P167" s="50">
        <v>99778.895999999993</v>
      </c>
      <c r="Q167" s="121">
        <v>100157.29200000002</v>
      </c>
      <c r="R167" s="50">
        <v>111061.32</v>
      </c>
      <c r="S167" s="50">
        <v>123189.198</v>
      </c>
      <c r="T167" s="50">
        <v>139800.552</v>
      </c>
      <c r="U167" s="50">
        <f>2*('Gender Balance'!N167*'Gender Balance'!AR167/100)</f>
        <v>143274.64799999999</v>
      </c>
      <c r="V167" s="50"/>
      <c r="W167" s="50"/>
      <c r="X167" s="50"/>
      <c r="Y167" s="50"/>
      <c r="Z167" s="50">
        <v>90477.414000000004</v>
      </c>
      <c r="AA167" s="50">
        <v>99778.895999999993</v>
      </c>
      <c r="AB167" s="50">
        <v>100157.29200000002</v>
      </c>
      <c r="AC167" s="50">
        <v>111061.32</v>
      </c>
      <c r="AD167" s="50">
        <v>123189.198</v>
      </c>
      <c r="AE167" s="50">
        <v>139800.552</v>
      </c>
      <c r="AF167" s="50"/>
      <c r="AG167" s="40"/>
      <c r="AH167" s="40"/>
      <c r="AI167" s="40"/>
      <c r="AJ167" s="40"/>
      <c r="AK167"/>
      <c r="AL167" s="45">
        <v>0.9</v>
      </c>
      <c r="AM167" s="45">
        <v>0.9</v>
      </c>
      <c r="AN167" s="45">
        <v>0.9</v>
      </c>
      <c r="AO167" s="45">
        <v>1</v>
      </c>
      <c r="AP167" s="45">
        <v>1.1000000000000001</v>
      </c>
      <c r="AQ167" s="45">
        <v>1.2</v>
      </c>
      <c r="AR167" s="45">
        <v>1.2</v>
      </c>
      <c r="AS167" s="45"/>
      <c r="AT167" s="45"/>
      <c r="AU167" s="45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2:75" ht="15.75" thickBot="1" x14ac:dyDescent="0.3">
      <c r="D168" s="54" t="s">
        <v>95</v>
      </c>
      <c r="E168" s="34" t="s">
        <v>69</v>
      </c>
      <c r="F168" s="113" t="s">
        <v>6</v>
      </c>
      <c r="G168" s="34" t="s">
        <v>34</v>
      </c>
      <c r="H168" s="46">
        <v>233901</v>
      </c>
      <c r="I168" s="46">
        <v>222801</v>
      </c>
      <c r="J168" s="46">
        <v>198901</v>
      </c>
      <c r="K168" s="46">
        <v>164306</v>
      </c>
      <c r="L168" s="46">
        <v>155009</v>
      </c>
      <c r="M168" s="46">
        <v>125634</v>
      </c>
      <c r="N168" s="46">
        <v>103493</v>
      </c>
      <c r="O168" s="37">
        <v>19647.684000000001</v>
      </c>
      <c r="P168" s="37">
        <v>20052.09</v>
      </c>
      <c r="Q168" s="118">
        <v>21083.506000000001</v>
      </c>
      <c r="R168" s="37">
        <v>19059.495999999999</v>
      </c>
      <c r="S168" s="37">
        <v>18911.097999999998</v>
      </c>
      <c r="T168" s="37">
        <v>17086.223999999998</v>
      </c>
      <c r="U168" s="37">
        <f>2*('Gender Balance'!N168*'Gender Balance'!AR168/100)</f>
        <v>15730.935999999998</v>
      </c>
      <c r="V168" s="37"/>
      <c r="W168" s="37"/>
      <c r="X168" s="37"/>
      <c r="Y168" s="37"/>
      <c r="Z168" s="37">
        <v>19647.684000000001</v>
      </c>
      <c r="AA168" s="37">
        <v>20052.09</v>
      </c>
      <c r="AB168" s="37">
        <v>21083.506000000001</v>
      </c>
      <c r="AC168" s="37">
        <v>19059.495999999999</v>
      </c>
      <c r="AD168" s="37">
        <v>18911.097999999998</v>
      </c>
      <c r="AE168" s="37">
        <v>17086.223999999998</v>
      </c>
      <c r="AF168" s="37"/>
      <c r="AG168" s="37"/>
      <c r="AH168" s="37"/>
      <c r="AI168" s="37"/>
      <c r="AJ168" s="37"/>
      <c r="AL168" s="45">
        <v>4.2</v>
      </c>
      <c r="AM168" s="45">
        <v>4.5</v>
      </c>
      <c r="AN168" s="45">
        <v>5.3</v>
      </c>
      <c r="AO168" s="45">
        <v>5.8</v>
      </c>
      <c r="AP168" s="45">
        <v>6.1</v>
      </c>
      <c r="AQ168" s="45">
        <v>6.8</v>
      </c>
      <c r="AR168" s="45">
        <v>7.6</v>
      </c>
      <c r="AS168" s="45"/>
      <c r="AT168" s="45"/>
      <c r="AU168" s="45"/>
    </row>
    <row r="169" spans="2:75" ht="15.75" thickBot="1" x14ac:dyDescent="0.3">
      <c r="D169" s="54" t="s">
        <v>96</v>
      </c>
      <c r="E169" s="34" t="s">
        <v>69</v>
      </c>
      <c r="F169" s="113" t="s">
        <v>6</v>
      </c>
      <c r="G169" s="34" t="s">
        <v>35</v>
      </c>
      <c r="H169" s="46">
        <v>555650</v>
      </c>
      <c r="I169" s="46">
        <v>619978</v>
      </c>
      <c r="J169" s="46">
        <v>619241</v>
      </c>
      <c r="K169" s="46">
        <v>622026</v>
      </c>
      <c r="L169" s="46">
        <v>579355</v>
      </c>
      <c r="M169" s="46">
        <v>555753</v>
      </c>
      <c r="N169" s="46">
        <v>539311</v>
      </c>
      <c r="O169" s="38">
        <v>34450.300000000003</v>
      </c>
      <c r="P169" s="38">
        <v>43398.46</v>
      </c>
      <c r="Q169" s="119">
        <v>38392.942000000003</v>
      </c>
      <c r="R169" s="38">
        <v>42297.767999999996</v>
      </c>
      <c r="S169" s="38">
        <v>41713.56</v>
      </c>
      <c r="T169" s="38">
        <v>43348.733999999997</v>
      </c>
      <c r="U169" s="38">
        <f>2*('Gender Balance'!N169*'Gender Balance'!AR169/100)</f>
        <v>44223.501999999993</v>
      </c>
      <c r="V169" s="38"/>
      <c r="W169" s="38"/>
      <c r="X169" s="38"/>
      <c r="Y169" s="38"/>
      <c r="Z169" s="38">
        <v>34450.300000000003</v>
      </c>
      <c r="AA169" s="38">
        <v>43398.46</v>
      </c>
      <c r="AB169" s="38">
        <v>38392.942000000003</v>
      </c>
      <c r="AC169" s="38">
        <v>42297.767999999996</v>
      </c>
      <c r="AD169" s="38">
        <v>41713.56</v>
      </c>
      <c r="AE169" s="38">
        <v>43348.733999999997</v>
      </c>
      <c r="AF169" s="38"/>
      <c r="AG169" s="38"/>
      <c r="AH169" s="38"/>
      <c r="AI169" s="38"/>
      <c r="AJ169" s="38"/>
      <c r="AL169" s="45">
        <v>3.1</v>
      </c>
      <c r="AM169" s="45">
        <v>3.5</v>
      </c>
      <c r="AN169" s="45">
        <v>3.1</v>
      </c>
      <c r="AO169" s="45">
        <v>3.4</v>
      </c>
      <c r="AP169" s="45">
        <v>3.6</v>
      </c>
      <c r="AQ169" s="45">
        <v>3.9</v>
      </c>
      <c r="AR169" s="45">
        <v>4.0999999999999996</v>
      </c>
      <c r="AS169" s="45"/>
      <c r="AT169" s="45"/>
      <c r="AU169" s="45"/>
    </row>
    <row r="170" spans="2:75" ht="15.75" thickBot="1" x14ac:dyDescent="0.3">
      <c r="D170" s="54" t="s">
        <v>254</v>
      </c>
      <c r="E170" s="34" t="s">
        <v>69</v>
      </c>
      <c r="F170" s="113" t="s">
        <v>6</v>
      </c>
      <c r="G170" s="34" t="s">
        <v>36</v>
      </c>
      <c r="H170" s="46">
        <v>1335632</v>
      </c>
      <c r="I170" s="46">
        <v>1405342</v>
      </c>
      <c r="J170" s="46">
        <v>1278343</v>
      </c>
      <c r="K170" s="46">
        <v>1182067</v>
      </c>
      <c r="L170" s="46">
        <v>1129038</v>
      </c>
      <c r="M170" s="46">
        <v>1163322</v>
      </c>
      <c r="N170" s="46">
        <v>1193811</v>
      </c>
      <c r="O170" s="38">
        <v>53425.279999999999</v>
      </c>
      <c r="P170" s="38">
        <v>64645.731999999989</v>
      </c>
      <c r="Q170" s="119">
        <v>51133.72</v>
      </c>
      <c r="R170" s="38">
        <v>54375.081999999995</v>
      </c>
      <c r="S170" s="38">
        <v>58709.976000000002</v>
      </c>
      <c r="T170" s="38">
        <v>65146.031999999992</v>
      </c>
      <c r="U170" s="38">
        <f>2*('Gender Balance'!N170*'Gender Balance'!AR170/100)</f>
        <v>69241.038</v>
      </c>
      <c r="V170" s="38"/>
      <c r="W170" s="38"/>
      <c r="X170" s="38"/>
      <c r="Y170" s="38"/>
      <c r="Z170" s="38">
        <v>53425.279999999999</v>
      </c>
      <c r="AA170" s="38">
        <v>64645.731999999989</v>
      </c>
      <c r="AB170" s="38">
        <v>51133.72</v>
      </c>
      <c r="AC170" s="38">
        <v>54375.081999999995</v>
      </c>
      <c r="AD170" s="38">
        <v>58709.976000000002</v>
      </c>
      <c r="AE170" s="38">
        <v>65146.031999999992</v>
      </c>
      <c r="AF170" s="38"/>
      <c r="AG170" s="38"/>
      <c r="AH170" s="38"/>
      <c r="AI170" s="38"/>
      <c r="AJ170" s="38"/>
      <c r="AL170" s="45">
        <v>2</v>
      </c>
      <c r="AM170" s="45">
        <v>2.2999999999999998</v>
      </c>
      <c r="AN170" s="45">
        <v>2</v>
      </c>
      <c r="AO170" s="45">
        <v>2.2999999999999998</v>
      </c>
      <c r="AP170" s="45">
        <v>2.6</v>
      </c>
      <c r="AQ170" s="45">
        <v>2.8</v>
      </c>
      <c r="AR170" s="45">
        <v>2.9</v>
      </c>
      <c r="AS170" s="45"/>
      <c r="AT170" s="45"/>
      <c r="AU170" s="45"/>
    </row>
    <row r="171" spans="2:75" ht="15.75" thickBot="1" x14ac:dyDescent="0.3">
      <c r="D171" s="54" t="s">
        <v>187</v>
      </c>
      <c r="E171" s="34" t="s">
        <v>69</v>
      </c>
      <c r="F171" s="113" t="s">
        <v>6</v>
      </c>
      <c r="G171" s="34" t="s">
        <v>37</v>
      </c>
      <c r="H171" s="46">
        <v>1505831</v>
      </c>
      <c r="I171" s="46">
        <v>1740612</v>
      </c>
      <c r="J171" s="46">
        <v>1856238</v>
      </c>
      <c r="K171" s="46">
        <v>1874948</v>
      </c>
      <c r="L171" s="46">
        <v>2054347</v>
      </c>
      <c r="M171" s="46">
        <v>2026681</v>
      </c>
      <c r="N171" s="46">
        <v>2067894</v>
      </c>
      <c r="O171" s="38">
        <v>45174.93</v>
      </c>
      <c r="P171" s="38">
        <v>59180.807999999997</v>
      </c>
      <c r="Q171" s="119">
        <v>66824.567999999999</v>
      </c>
      <c r="R171" s="38">
        <v>71248.02399999999</v>
      </c>
      <c r="S171" s="38">
        <v>73956.491999999998</v>
      </c>
      <c r="T171" s="38">
        <v>77013.877999999997</v>
      </c>
      <c r="U171" s="38">
        <f>2*('Gender Balance'!N171*'Gender Balance'!AR171/100)</f>
        <v>82715.759999999995</v>
      </c>
      <c r="V171" s="38"/>
      <c r="W171" s="38"/>
      <c r="X171" s="38"/>
      <c r="Y171" s="38"/>
      <c r="Z171" s="38">
        <v>45174.93</v>
      </c>
      <c r="AA171" s="38">
        <v>59180.807999999997</v>
      </c>
      <c r="AB171" s="38">
        <v>66824.567999999999</v>
      </c>
      <c r="AC171" s="38">
        <v>71248.02399999999</v>
      </c>
      <c r="AD171" s="38">
        <v>73956.491999999998</v>
      </c>
      <c r="AE171" s="38">
        <v>77013.877999999997</v>
      </c>
      <c r="AF171" s="38"/>
      <c r="AG171" s="38"/>
      <c r="AH171" s="38"/>
      <c r="AI171" s="38"/>
      <c r="AJ171" s="38"/>
      <c r="AL171" s="45">
        <v>1.5</v>
      </c>
      <c r="AM171" s="45">
        <v>1.7</v>
      </c>
      <c r="AN171" s="45">
        <v>1.8</v>
      </c>
      <c r="AO171" s="45">
        <v>1.9</v>
      </c>
      <c r="AP171" s="45">
        <v>1.8</v>
      </c>
      <c r="AQ171" s="45">
        <v>1.9</v>
      </c>
      <c r="AR171" s="45">
        <v>2</v>
      </c>
      <c r="AS171" s="45"/>
      <c r="AT171" s="45"/>
      <c r="AU171" s="45"/>
    </row>
    <row r="172" spans="2:75" ht="15.75" thickBot="1" x14ac:dyDescent="0.3">
      <c r="D172" s="54" t="s">
        <v>211</v>
      </c>
      <c r="E172" s="34" t="s">
        <v>69</v>
      </c>
      <c r="F172" s="113" t="s">
        <v>6</v>
      </c>
      <c r="G172" s="34" t="s">
        <v>79</v>
      </c>
      <c r="H172" s="46">
        <v>802622</v>
      </c>
      <c r="I172" s="46">
        <v>881520</v>
      </c>
      <c r="J172" s="46">
        <v>905057</v>
      </c>
      <c r="K172" s="46">
        <v>955126</v>
      </c>
      <c r="L172" s="46">
        <v>1043244</v>
      </c>
      <c r="M172" s="46">
        <v>1146221</v>
      </c>
      <c r="N172" s="46">
        <v>1264210</v>
      </c>
      <c r="O172" s="39">
        <v>32104.880000000001</v>
      </c>
      <c r="P172" s="39">
        <v>33497.760000000002</v>
      </c>
      <c r="Q172" s="120">
        <v>34392.165999999997</v>
      </c>
      <c r="R172" s="39">
        <v>38205.040000000001</v>
      </c>
      <c r="S172" s="39">
        <v>35470.296000000002</v>
      </c>
      <c r="T172" s="39">
        <v>41263.955999999998</v>
      </c>
      <c r="U172" s="39">
        <f>2*('Gender Balance'!N172*'Gender Balance'!AR172/100)</f>
        <v>45511.56</v>
      </c>
      <c r="V172" s="39"/>
      <c r="W172" s="39"/>
      <c r="X172" s="39"/>
      <c r="Y172" s="39"/>
      <c r="Z172" s="39">
        <v>32104.880000000001</v>
      </c>
      <c r="AA172" s="39">
        <v>33497.760000000002</v>
      </c>
      <c r="AB172" s="39">
        <v>34392.165999999997</v>
      </c>
      <c r="AC172" s="39">
        <v>38205.040000000001</v>
      </c>
      <c r="AD172" s="39">
        <v>35470.296000000002</v>
      </c>
      <c r="AE172" s="39">
        <v>41263.955999999998</v>
      </c>
      <c r="AF172" s="39"/>
      <c r="AG172" s="39"/>
      <c r="AH172" s="39"/>
      <c r="AI172" s="39"/>
      <c r="AJ172" s="39"/>
      <c r="AL172" s="45">
        <v>2</v>
      </c>
      <c r="AM172" s="45">
        <v>1.9</v>
      </c>
      <c r="AN172" s="45">
        <v>1.9</v>
      </c>
      <c r="AO172" s="45">
        <v>2</v>
      </c>
      <c r="AP172" s="45">
        <v>1.7</v>
      </c>
      <c r="AQ172" s="45">
        <v>1.8</v>
      </c>
      <c r="AR172" s="45">
        <v>1.8</v>
      </c>
      <c r="AS172" s="45"/>
      <c r="AT172" s="45"/>
      <c r="AU172" s="45"/>
    </row>
    <row r="173" spans="2:75" s="41" customFormat="1" ht="15.75" thickBot="1" x14ac:dyDescent="0.3">
      <c r="B173" s="65"/>
      <c r="D173" s="60" t="s">
        <v>97</v>
      </c>
      <c r="E173" s="36" t="s">
        <v>69</v>
      </c>
      <c r="F173" s="115" t="s">
        <v>6</v>
      </c>
      <c r="G173" s="36" t="s">
        <v>0</v>
      </c>
      <c r="H173" s="48">
        <v>4433637</v>
      </c>
      <c r="I173" s="48">
        <v>4870253</v>
      </c>
      <c r="J173" s="48">
        <v>4857780</v>
      </c>
      <c r="K173" s="48">
        <v>4798473</v>
      </c>
      <c r="L173" s="48">
        <v>4960993</v>
      </c>
      <c r="M173" s="48">
        <v>5017611</v>
      </c>
      <c r="N173" s="48">
        <v>5168719</v>
      </c>
      <c r="O173" s="40">
        <v>88672.74</v>
      </c>
      <c r="P173" s="40">
        <v>97405.06</v>
      </c>
      <c r="Q173" s="122">
        <v>97155.6</v>
      </c>
      <c r="R173" s="40">
        <v>105566.40600000002</v>
      </c>
      <c r="S173" s="40">
        <v>119063.83199999999</v>
      </c>
      <c r="T173" s="40">
        <v>120422.664</v>
      </c>
      <c r="U173" s="40">
        <f>2*('Gender Balance'!N173*'Gender Balance'!AR173/100)</f>
        <v>124049.25599999999</v>
      </c>
      <c r="V173" s="40"/>
      <c r="W173" s="40"/>
      <c r="X173" s="40"/>
      <c r="Y173" s="40"/>
      <c r="Z173" s="40">
        <v>88672.74</v>
      </c>
      <c r="AA173" s="40">
        <v>97405.06</v>
      </c>
      <c r="AB173" s="40">
        <v>97155.6</v>
      </c>
      <c r="AC173" s="40">
        <v>105566.40600000002</v>
      </c>
      <c r="AD173" s="40">
        <v>119063.83199999999</v>
      </c>
      <c r="AE173" s="40">
        <v>120422.664</v>
      </c>
      <c r="AF173" s="40"/>
      <c r="AG173" s="40"/>
      <c r="AH173" s="40"/>
      <c r="AI173" s="40"/>
      <c r="AJ173" s="40"/>
      <c r="AK173"/>
      <c r="AL173" s="42">
        <v>1</v>
      </c>
      <c r="AM173" s="42">
        <v>1</v>
      </c>
      <c r="AN173" s="42">
        <v>1</v>
      </c>
      <c r="AO173" s="42">
        <v>1.1000000000000001</v>
      </c>
      <c r="AP173" s="42">
        <v>1.2</v>
      </c>
      <c r="AQ173" s="42">
        <v>1.2</v>
      </c>
      <c r="AR173" s="42">
        <v>1.2</v>
      </c>
      <c r="AS173" s="42"/>
      <c r="AT173" s="42"/>
      <c r="AU173" s="42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2:75" ht="15.75" thickBot="1" x14ac:dyDescent="0.3">
      <c r="D174" s="54" t="s">
        <v>98</v>
      </c>
      <c r="E174" s="34" t="s">
        <v>67</v>
      </c>
      <c r="F174" s="113" t="s">
        <v>4</v>
      </c>
      <c r="G174" s="34" t="s">
        <v>34</v>
      </c>
      <c r="H174" s="46">
        <v>2141275</v>
      </c>
      <c r="I174" s="46">
        <v>2338536</v>
      </c>
      <c r="J174" s="46">
        <v>2537440</v>
      </c>
      <c r="K174" s="46">
        <v>2625486</v>
      </c>
      <c r="L174" s="46">
        <v>2651828</v>
      </c>
      <c r="M174" s="46">
        <v>2664187</v>
      </c>
      <c r="N174" s="46">
        <v>2644229</v>
      </c>
      <c r="O174" s="37">
        <v>34260.400000000001</v>
      </c>
      <c r="P174" s="37">
        <v>37416.576000000001</v>
      </c>
      <c r="Q174" s="118">
        <v>40599.040000000001</v>
      </c>
      <c r="R174" s="37">
        <v>47258.748</v>
      </c>
      <c r="S174" s="37">
        <v>47732.904000000002</v>
      </c>
      <c r="T174" s="37">
        <v>53283.74</v>
      </c>
      <c r="U174" s="37">
        <f>2*('Gender Balance'!N174*'Gender Balance'!AR174/100)</f>
        <v>63461.495999999999</v>
      </c>
      <c r="V174" s="37"/>
      <c r="W174" s="37"/>
      <c r="X174" s="37"/>
      <c r="Y174" s="37"/>
      <c r="Z174" s="37">
        <v>34260.400000000001</v>
      </c>
      <c r="AA174" s="37">
        <v>37416.576000000001</v>
      </c>
      <c r="AB174" s="37">
        <v>40599.040000000001</v>
      </c>
      <c r="AC174" s="37">
        <v>47258.748</v>
      </c>
      <c r="AD174" s="37">
        <v>47732.904000000002</v>
      </c>
      <c r="AE174" s="37">
        <v>53283.74</v>
      </c>
      <c r="AF174" s="37"/>
      <c r="AG174" s="37"/>
      <c r="AH174" s="37"/>
      <c r="AI174" s="37"/>
      <c r="AJ174" s="37"/>
      <c r="AL174" s="45">
        <v>0.8</v>
      </c>
      <c r="AM174" s="45">
        <v>0.8</v>
      </c>
      <c r="AN174" s="45">
        <v>0.8</v>
      </c>
      <c r="AO174" s="45">
        <v>0.9</v>
      </c>
      <c r="AP174" s="45">
        <v>0.9</v>
      </c>
      <c r="AQ174" s="45">
        <v>1</v>
      </c>
      <c r="AR174" s="45">
        <v>1.2</v>
      </c>
      <c r="AS174" s="45"/>
      <c r="AT174" s="45"/>
      <c r="AU174" s="45"/>
    </row>
    <row r="175" spans="2:75" ht="15.75" thickBot="1" x14ac:dyDescent="0.3">
      <c r="D175" s="54" t="s">
        <v>99</v>
      </c>
      <c r="E175" s="34" t="s">
        <v>67</v>
      </c>
      <c r="F175" s="113" t="s">
        <v>4</v>
      </c>
      <c r="G175" s="34" t="s">
        <v>35</v>
      </c>
      <c r="H175" s="46">
        <v>1603081</v>
      </c>
      <c r="I175" s="46">
        <v>1633785</v>
      </c>
      <c r="J175" s="46">
        <v>1784277</v>
      </c>
      <c r="K175" s="46">
        <v>1850375</v>
      </c>
      <c r="L175" s="46">
        <v>2129173</v>
      </c>
      <c r="M175" s="46">
        <v>2240821</v>
      </c>
      <c r="N175" s="46">
        <v>2381792</v>
      </c>
      <c r="O175" s="38">
        <v>48092.43</v>
      </c>
      <c r="P175" s="38">
        <v>55548.69</v>
      </c>
      <c r="Q175" s="119">
        <v>57096.864000000001</v>
      </c>
      <c r="R175" s="38">
        <v>62912.75</v>
      </c>
      <c r="S175" s="38">
        <v>76650.228000000003</v>
      </c>
      <c r="T175" s="38">
        <v>67224.63</v>
      </c>
      <c r="U175" s="38">
        <f>2*('Gender Balance'!N175*'Gender Balance'!AR175/100)</f>
        <v>80980.928</v>
      </c>
      <c r="V175" s="38"/>
      <c r="W175" s="38"/>
      <c r="X175" s="38"/>
      <c r="Y175" s="38"/>
      <c r="Z175" s="38">
        <v>48092.43</v>
      </c>
      <c r="AA175" s="38">
        <v>55548.69</v>
      </c>
      <c r="AB175" s="38">
        <v>57096.864000000001</v>
      </c>
      <c r="AC175" s="38">
        <v>62912.75</v>
      </c>
      <c r="AD175" s="38">
        <v>76650.228000000003</v>
      </c>
      <c r="AE175" s="38">
        <v>67224.63</v>
      </c>
      <c r="AF175" s="38"/>
      <c r="AG175" s="38"/>
      <c r="AH175" s="38"/>
      <c r="AI175" s="38"/>
      <c r="AJ175" s="38"/>
      <c r="AL175" s="45">
        <v>1.5</v>
      </c>
      <c r="AM175" s="45">
        <v>1.7</v>
      </c>
      <c r="AN175" s="45">
        <v>1.6</v>
      </c>
      <c r="AO175" s="45">
        <v>1.7</v>
      </c>
      <c r="AP175" s="45">
        <v>1.8</v>
      </c>
      <c r="AQ175" s="45">
        <v>1.5</v>
      </c>
      <c r="AR175" s="45">
        <v>1.7</v>
      </c>
      <c r="AS175" s="45"/>
      <c r="AT175" s="45"/>
      <c r="AU175" s="45"/>
    </row>
    <row r="176" spans="2:75" ht="15.75" thickBot="1" x14ac:dyDescent="0.3">
      <c r="D176" s="54" t="s">
        <v>255</v>
      </c>
      <c r="E176" s="34" t="s">
        <v>67</v>
      </c>
      <c r="F176" s="113" t="s">
        <v>4</v>
      </c>
      <c r="G176" s="34" t="s">
        <v>36</v>
      </c>
      <c r="H176" s="46">
        <v>2461154</v>
      </c>
      <c r="I176" s="46">
        <v>2470755</v>
      </c>
      <c r="J176" s="46">
        <v>2615824</v>
      </c>
      <c r="K176" s="46">
        <v>2764885</v>
      </c>
      <c r="L176" s="46">
        <v>2918452</v>
      </c>
      <c r="M176" s="46">
        <v>2784427</v>
      </c>
      <c r="N176" s="46">
        <v>2965614</v>
      </c>
      <c r="O176" s="38">
        <v>63990.004000000001</v>
      </c>
      <c r="P176" s="38">
        <v>74122.649999999994</v>
      </c>
      <c r="Q176" s="119">
        <v>68011.423999999999</v>
      </c>
      <c r="R176" s="38">
        <v>82946.55</v>
      </c>
      <c r="S176" s="38">
        <v>99227.367999999988</v>
      </c>
      <c r="T176" s="38">
        <v>100239.37200000002</v>
      </c>
      <c r="U176" s="38">
        <f>2*('Gender Balance'!N176*'Gender Balance'!AR176/100)</f>
        <v>112693.33199999999</v>
      </c>
      <c r="V176" s="38"/>
      <c r="W176" s="38"/>
      <c r="X176" s="38"/>
      <c r="Y176" s="38"/>
      <c r="Z176" s="38">
        <v>63990.004000000001</v>
      </c>
      <c r="AA176" s="38">
        <v>74122.649999999994</v>
      </c>
      <c r="AB176" s="38">
        <v>68011.423999999999</v>
      </c>
      <c r="AC176" s="38">
        <v>82946.55</v>
      </c>
      <c r="AD176" s="38">
        <v>99227.367999999988</v>
      </c>
      <c r="AE176" s="38">
        <v>100239.37200000002</v>
      </c>
      <c r="AF176" s="38"/>
      <c r="AG176" s="38"/>
      <c r="AH176" s="38"/>
      <c r="AI176" s="38"/>
      <c r="AJ176" s="38"/>
      <c r="AL176" s="45">
        <v>1.3</v>
      </c>
      <c r="AM176" s="45">
        <v>1.5</v>
      </c>
      <c r="AN176" s="45">
        <v>1.3</v>
      </c>
      <c r="AO176" s="45">
        <v>1.5</v>
      </c>
      <c r="AP176" s="45">
        <v>1.7</v>
      </c>
      <c r="AQ176" s="45">
        <v>1.8</v>
      </c>
      <c r="AR176" s="45">
        <v>1.9</v>
      </c>
      <c r="AS176" s="45"/>
      <c r="AT176" s="45"/>
      <c r="AU176" s="45"/>
    </row>
    <row r="177" spans="2:75" ht="15.75" thickBot="1" x14ac:dyDescent="0.3">
      <c r="D177" s="54" t="s">
        <v>188</v>
      </c>
      <c r="E177" s="34" t="s">
        <v>67</v>
      </c>
      <c r="F177" s="113" t="s">
        <v>4</v>
      </c>
      <c r="G177" s="34" t="s">
        <v>37</v>
      </c>
      <c r="H177" s="46">
        <v>2063407</v>
      </c>
      <c r="I177" s="46">
        <v>2153322</v>
      </c>
      <c r="J177" s="46">
        <v>2367526</v>
      </c>
      <c r="K177" s="46">
        <v>2757772</v>
      </c>
      <c r="L177" s="46">
        <v>2890398</v>
      </c>
      <c r="M177" s="46">
        <v>3083615</v>
      </c>
      <c r="N177" s="46">
        <v>3298651</v>
      </c>
      <c r="O177" s="38">
        <v>53648.582000000002</v>
      </c>
      <c r="P177" s="38">
        <v>43066.44</v>
      </c>
      <c r="Q177" s="119">
        <v>71025.78</v>
      </c>
      <c r="R177" s="38">
        <v>88248.703999999998</v>
      </c>
      <c r="S177" s="38">
        <v>104054.32800000001</v>
      </c>
      <c r="T177" s="38">
        <v>92508.45</v>
      </c>
      <c r="U177" s="38">
        <f>2*('Gender Balance'!N177*'Gender Balance'!AR177/100)</f>
        <v>98959.53</v>
      </c>
      <c r="V177" s="38"/>
      <c r="W177" s="38"/>
      <c r="X177" s="38"/>
      <c r="Y177" s="38"/>
      <c r="Z177" s="38">
        <v>53648.582000000002</v>
      </c>
      <c r="AA177" s="38">
        <v>43066.44</v>
      </c>
      <c r="AB177" s="38">
        <v>71025.78</v>
      </c>
      <c r="AC177" s="38">
        <v>88248.703999999998</v>
      </c>
      <c r="AD177" s="38">
        <v>104054.32800000001</v>
      </c>
      <c r="AE177" s="38">
        <v>92508.45</v>
      </c>
      <c r="AF177" s="38"/>
      <c r="AG177" s="38"/>
      <c r="AH177" s="38"/>
      <c r="AI177" s="38"/>
      <c r="AJ177" s="38"/>
      <c r="AL177" s="45">
        <v>1.3</v>
      </c>
      <c r="AM177" s="45">
        <v>1</v>
      </c>
      <c r="AN177" s="45">
        <v>1.5</v>
      </c>
      <c r="AO177" s="45">
        <v>1.6</v>
      </c>
      <c r="AP177" s="45">
        <v>1.8</v>
      </c>
      <c r="AQ177" s="45">
        <v>1.5</v>
      </c>
      <c r="AR177" s="45">
        <v>1.5</v>
      </c>
      <c r="AS177" s="45"/>
      <c r="AT177" s="45"/>
      <c r="AU177" s="45"/>
    </row>
    <row r="178" spans="2:75" ht="15.75" thickBot="1" x14ac:dyDescent="0.3">
      <c r="D178" s="54" t="s">
        <v>212</v>
      </c>
      <c r="E178" s="34" t="s">
        <v>67</v>
      </c>
      <c r="F178" s="113" t="s">
        <v>4</v>
      </c>
      <c r="G178" s="34" t="s">
        <v>79</v>
      </c>
      <c r="H178" s="46">
        <v>1314092</v>
      </c>
      <c r="I178" s="46">
        <v>1309941</v>
      </c>
      <c r="J178" s="46">
        <v>1376189</v>
      </c>
      <c r="K178" s="46">
        <v>1484256</v>
      </c>
      <c r="L178" s="46">
        <v>1591627</v>
      </c>
      <c r="M178" s="46">
        <v>1675983</v>
      </c>
      <c r="N178" s="46">
        <v>1808816</v>
      </c>
      <c r="O178" s="39">
        <v>31538.207999999999</v>
      </c>
      <c r="P178" s="39">
        <v>39298.230000000003</v>
      </c>
      <c r="Q178" s="120">
        <v>41285.67</v>
      </c>
      <c r="R178" s="39">
        <v>47496.192000000003</v>
      </c>
      <c r="S178" s="39">
        <v>41382.302000000003</v>
      </c>
      <c r="T178" s="39">
        <v>46927.523999999998</v>
      </c>
      <c r="U178" s="39">
        <f>2*('Gender Balance'!N178*'Gender Balance'!AR178/100)</f>
        <v>50646.847999999998</v>
      </c>
      <c r="V178" s="39"/>
      <c r="W178" s="39"/>
      <c r="X178" s="39"/>
      <c r="Y178" s="39"/>
      <c r="Z178" s="39">
        <v>31538.207999999999</v>
      </c>
      <c r="AA178" s="39">
        <v>39298.230000000003</v>
      </c>
      <c r="AB178" s="39">
        <v>41285.67</v>
      </c>
      <c r="AC178" s="39">
        <v>47496.192000000003</v>
      </c>
      <c r="AD178" s="39">
        <v>41382.302000000003</v>
      </c>
      <c r="AE178" s="39">
        <v>46927.523999999998</v>
      </c>
      <c r="AF178" s="39"/>
      <c r="AG178" s="39"/>
      <c r="AH178" s="39"/>
      <c r="AI178" s="39"/>
      <c r="AJ178" s="39"/>
      <c r="AL178" s="45">
        <v>1.2</v>
      </c>
      <c r="AM178" s="45">
        <v>1.5</v>
      </c>
      <c r="AN178" s="45">
        <v>1.5</v>
      </c>
      <c r="AO178" s="45">
        <v>1.6</v>
      </c>
      <c r="AP178" s="45">
        <v>1.3</v>
      </c>
      <c r="AQ178" s="45">
        <v>1.4</v>
      </c>
      <c r="AR178" s="45">
        <v>1.4</v>
      </c>
      <c r="AS178" s="45"/>
      <c r="AT178" s="45"/>
      <c r="AU178" s="45"/>
    </row>
    <row r="179" spans="2:75" s="41" customFormat="1" ht="15.75" thickBot="1" x14ac:dyDescent="0.3">
      <c r="B179" s="65"/>
      <c r="D179" s="59" t="s">
        <v>100</v>
      </c>
      <c r="E179" s="35" t="s">
        <v>67</v>
      </c>
      <c r="F179" s="114" t="s">
        <v>4</v>
      </c>
      <c r="G179" s="35" t="s">
        <v>0</v>
      </c>
      <c r="H179" s="47">
        <v>9583009</v>
      </c>
      <c r="I179" s="47">
        <v>9906339</v>
      </c>
      <c r="J179" s="47">
        <v>10681256</v>
      </c>
      <c r="K179" s="47">
        <v>11482774</v>
      </c>
      <c r="L179" s="47">
        <v>12181478</v>
      </c>
      <c r="M179" s="47">
        <v>12449033</v>
      </c>
      <c r="N179" s="47">
        <v>13099102</v>
      </c>
      <c r="O179" s="50">
        <v>114996.10799999999</v>
      </c>
      <c r="P179" s="50">
        <v>118876.06799999998</v>
      </c>
      <c r="Q179" s="121">
        <v>128175.07199999999</v>
      </c>
      <c r="R179" s="50">
        <v>137793.288</v>
      </c>
      <c r="S179" s="50">
        <v>170540.69199999998</v>
      </c>
      <c r="T179" s="50">
        <v>174286.462</v>
      </c>
      <c r="U179" s="50">
        <f>2*('Gender Balance'!N179*'Gender Balance'!AR179/100)</f>
        <v>157189.22399999999</v>
      </c>
      <c r="V179" s="50"/>
      <c r="W179" s="50"/>
      <c r="X179" s="50"/>
      <c r="Y179" s="50"/>
      <c r="Z179" s="50">
        <v>114996.10799999999</v>
      </c>
      <c r="AA179" s="50">
        <v>118876.06799999998</v>
      </c>
      <c r="AB179" s="50">
        <v>128175.07199999999</v>
      </c>
      <c r="AC179" s="50">
        <v>137793.288</v>
      </c>
      <c r="AD179" s="50">
        <v>170540.69199999998</v>
      </c>
      <c r="AE179" s="50">
        <v>174286.462</v>
      </c>
      <c r="AF179" s="50"/>
      <c r="AG179" s="40"/>
      <c r="AH179" s="40"/>
      <c r="AI179" s="40"/>
      <c r="AJ179" s="40"/>
      <c r="AK179"/>
      <c r="AL179" s="45">
        <v>0.6</v>
      </c>
      <c r="AM179" s="45">
        <v>0.6</v>
      </c>
      <c r="AN179" s="45">
        <v>0.6</v>
      </c>
      <c r="AO179" s="45">
        <v>0.6</v>
      </c>
      <c r="AP179" s="45">
        <v>0.7</v>
      </c>
      <c r="AQ179" s="45">
        <v>0.7</v>
      </c>
      <c r="AR179" s="45">
        <v>0.6</v>
      </c>
      <c r="AS179" s="45"/>
      <c r="AT179" s="45"/>
      <c r="AU179" s="45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2:75" ht="15.75" thickBot="1" x14ac:dyDescent="0.3">
      <c r="D180" s="54" t="s">
        <v>101</v>
      </c>
      <c r="E180" s="34" t="s">
        <v>67</v>
      </c>
      <c r="F180" s="113" t="s">
        <v>5</v>
      </c>
      <c r="G180" s="34" t="s">
        <v>34</v>
      </c>
      <c r="H180" s="46">
        <v>1113544</v>
      </c>
      <c r="I180" s="46">
        <v>1200990</v>
      </c>
      <c r="J180" s="46">
        <v>1306553</v>
      </c>
      <c r="K180" s="46">
        <v>1324784</v>
      </c>
      <c r="L180" s="46">
        <v>1330248</v>
      </c>
      <c r="M180" s="46">
        <v>1353318</v>
      </c>
      <c r="N180" s="46">
        <v>1317481</v>
      </c>
      <c r="O180" s="37">
        <v>33406.32</v>
      </c>
      <c r="P180" s="37">
        <v>28823.759999999998</v>
      </c>
      <c r="Q180" s="118">
        <v>47035.907999999996</v>
      </c>
      <c r="R180" s="37">
        <v>34444.383999999998</v>
      </c>
      <c r="S180" s="37">
        <v>37246.943999999996</v>
      </c>
      <c r="T180" s="37">
        <v>54132.72</v>
      </c>
      <c r="U180" s="37">
        <f>2*('Gender Balance'!N180*'Gender Balance'!AR180/100)</f>
        <v>52699.24</v>
      </c>
      <c r="V180" s="37"/>
      <c r="W180" s="37"/>
      <c r="X180" s="37"/>
      <c r="Y180" s="37"/>
      <c r="Z180" s="37">
        <v>33406.32</v>
      </c>
      <c r="AA180" s="37">
        <v>28823.759999999998</v>
      </c>
      <c r="AB180" s="37">
        <v>47035.907999999996</v>
      </c>
      <c r="AC180" s="37">
        <v>34444.383999999998</v>
      </c>
      <c r="AD180" s="37">
        <v>37246.943999999996</v>
      </c>
      <c r="AE180" s="37">
        <v>54132.72</v>
      </c>
      <c r="AF180" s="37"/>
      <c r="AG180" s="37"/>
      <c r="AH180" s="37"/>
      <c r="AI180" s="37"/>
      <c r="AJ180" s="37"/>
      <c r="AL180" s="45">
        <v>1.5</v>
      </c>
      <c r="AM180" s="45">
        <v>1.2</v>
      </c>
      <c r="AN180" s="45">
        <v>1.8</v>
      </c>
      <c r="AO180" s="45">
        <v>1.3</v>
      </c>
      <c r="AP180" s="45">
        <v>1.4</v>
      </c>
      <c r="AQ180" s="45">
        <v>2</v>
      </c>
      <c r="AR180" s="45">
        <v>2</v>
      </c>
      <c r="AS180" s="45"/>
      <c r="AT180" s="45"/>
      <c r="AU180" s="45"/>
    </row>
    <row r="181" spans="2:75" ht="15.75" thickBot="1" x14ac:dyDescent="0.3">
      <c r="D181" s="54" t="s">
        <v>102</v>
      </c>
      <c r="E181" s="34" t="s">
        <v>67</v>
      </c>
      <c r="F181" s="113" t="s">
        <v>5</v>
      </c>
      <c r="G181" s="34" t="s">
        <v>35</v>
      </c>
      <c r="H181" s="46">
        <v>747433</v>
      </c>
      <c r="I181" s="46">
        <v>763262</v>
      </c>
      <c r="J181" s="46">
        <v>843524</v>
      </c>
      <c r="K181" s="46">
        <v>843759</v>
      </c>
      <c r="L181" s="46">
        <v>981002</v>
      </c>
      <c r="M181" s="46">
        <v>1025369</v>
      </c>
      <c r="N181" s="46">
        <v>1039232</v>
      </c>
      <c r="O181" s="38">
        <v>46340.846000000005</v>
      </c>
      <c r="P181" s="38">
        <v>42742.671999999999</v>
      </c>
      <c r="Q181" s="119">
        <v>40489.151999999995</v>
      </c>
      <c r="R181" s="38">
        <v>45562.986000000004</v>
      </c>
      <c r="S181" s="38">
        <v>56898.115999999995</v>
      </c>
      <c r="T181" s="38">
        <v>41014.76</v>
      </c>
      <c r="U181" s="38">
        <f>2*('Gender Balance'!N181*'Gender Balance'!AR181/100)</f>
        <v>56118.528000000006</v>
      </c>
      <c r="V181" s="38"/>
      <c r="W181" s="38"/>
      <c r="X181" s="38"/>
      <c r="Y181" s="38"/>
      <c r="Z181" s="38">
        <v>46340.846000000005</v>
      </c>
      <c r="AA181" s="38">
        <v>42742.671999999999</v>
      </c>
      <c r="AB181" s="38">
        <v>40489.151999999995</v>
      </c>
      <c r="AC181" s="38">
        <v>45562.986000000004</v>
      </c>
      <c r="AD181" s="38">
        <v>56898.115999999995</v>
      </c>
      <c r="AE181" s="38">
        <v>41014.76</v>
      </c>
      <c r="AF181" s="38"/>
      <c r="AG181" s="38"/>
      <c r="AH181" s="38"/>
      <c r="AI181" s="38"/>
      <c r="AJ181" s="38"/>
      <c r="AL181" s="45">
        <v>3.1</v>
      </c>
      <c r="AM181" s="45">
        <v>2.8</v>
      </c>
      <c r="AN181" s="45">
        <v>2.4</v>
      </c>
      <c r="AO181" s="45">
        <v>2.7</v>
      </c>
      <c r="AP181" s="45">
        <v>2.9</v>
      </c>
      <c r="AQ181" s="45">
        <v>2</v>
      </c>
      <c r="AR181" s="45">
        <v>2.7</v>
      </c>
      <c r="AS181" s="45"/>
      <c r="AT181" s="45"/>
      <c r="AU181" s="45"/>
    </row>
    <row r="182" spans="2:75" ht="15.75" thickBot="1" x14ac:dyDescent="0.3">
      <c r="D182" s="54" t="s">
        <v>256</v>
      </c>
      <c r="E182" s="34" t="s">
        <v>67</v>
      </c>
      <c r="F182" s="113" t="s">
        <v>5</v>
      </c>
      <c r="G182" s="34" t="s">
        <v>36</v>
      </c>
      <c r="H182" s="46">
        <v>1140060</v>
      </c>
      <c r="I182" s="46">
        <v>1118755</v>
      </c>
      <c r="J182" s="46">
        <v>1167123</v>
      </c>
      <c r="K182" s="46">
        <v>1203354</v>
      </c>
      <c r="L182" s="46">
        <v>1286380</v>
      </c>
      <c r="M182" s="46">
        <v>1200034</v>
      </c>
      <c r="N182" s="46">
        <v>1282514</v>
      </c>
      <c r="O182" s="38">
        <v>45602.400000000001</v>
      </c>
      <c r="P182" s="38">
        <v>51462.73</v>
      </c>
      <c r="Q182" s="119">
        <v>46684.92</v>
      </c>
      <c r="R182" s="38">
        <v>55354.283999999992</v>
      </c>
      <c r="S182" s="38">
        <v>66891.759999999995</v>
      </c>
      <c r="T182" s="38">
        <v>67201.903999999995</v>
      </c>
      <c r="U182" s="38">
        <f>2*('Gender Balance'!N182*'Gender Balance'!AR182/100)</f>
        <v>74385.812000000005</v>
      </c>
      <c r="V182" s="38"/>
      <c r="W182" s="38"/>
      <c r="X182" s="38"/>
      <c r="Y182" s="38"/>
      <c r="Z182" s="38">
        <v>45602.400000000001</v>
      </c>
      <c r="AA182" s="38">
        <v>51462.73</v>
      </c>
      <c r="AB182" s="38">
        <v>46684.92</v>
      </c>
      <c r="AC182" s="38">
        <v>55354.283999999992</v>
      </c>
      <c r="AD182" s="38">
        <v>66891.759999999995</v>
      </c>
      <c r="AE182" s="38">
        <v>67201.903999999995</v>
      </c>
      <c r="AF182" s="38"/>
      <c r="AG182" s="38"/>
      <c r="AH182" s="38"/>
      <c r="AI182" s="38"/>
      <c r="AJ182" s="38"/>
      <c r="AL182" s="45">
        <v>2</v>
      </c>
      <c r="AM182" s="45">
        <v>2.2999999999999998</v>
      </c>
      <c r="AN182" s="45">
        <v>2</v>
      </c>
      <c r="AO182" s="45">
        <v>2.2999999999999998</v>
      </c>
      <c r="AP182" s="45">
        <v>2.6</v>
      </c>
      <c r="AQ182" s="45">
        <v>2.8</v>
      </c>
      <c r="AR182" s="45">
        <v>2.9</v>
      </c>
      <c r="AS182" s="45"/>
      <c r="AT182" s="45"/>
      <c r="AU182" s="45"/>
    </row>
    <row r="183" spans="2:75" ht="15.75" thickBot="1" x14ac:dyDescent="0.3">
      <c r="D183" s="54" t="s">
        <v>189</v>
      </c>
      <c r="E183" s="34" t="s">
        <v>67</v>
      </c>
      <c r="F183" s="113" t="s">
        <v>5</v>
      </c>
      <c r="G183" s="34" t="s">
        <v>37</v>
      </c>
      <c r="H183" s="46">
        <v>763209</v>
      </c>
      <c r="I183" s="46">
        <v>803089</v>
      </c>
      <c r="J183" s="46">
        <v>919998</v>
      </c>
      <c r="K183" s="46">
        <v>1078459</v>
      </c>
      <c r="L183" s="46">
        <v>1167853</v>
      </c>
      <c r="M183" s="46">
        <v>1230375</v>
      </c>
      <c r="N183" s="46">
        <v>1372092</v>
      </c>
      <c r="O183" s="38">
        <v>35107.614000000001</v>
      </c>
      <c r="P183" s="38">
        <v>40154.449999999997</v>
      </c>
      <c r="Q183" s="119">
        <v>47839.896000000008</v>
      </c>
      <c r="R183" s="38">
        <v>49609.113999999994</v>
      </c>
      <c r="S183" s="38">
        <v>63064.062000000005</v>
      </c>
      <c r="T183" s="38">
        <v>71361.75</v>
      </c>
      <c r="U183" s="38">
        <f>2*('Gender Balance'!N183*'Gender Balance'!AR183/100)</f>
        <v>82325.52</v>
      </c>
      <c r="V183" s="38"/>
      <c r="W183" s="38"/>
      <c r="X183" s="38"/>
      <c r="Y183" s="38"/>
      <c r="Z183" s="38">
        <v>35107.614000000001</v>
      </c>
      <c r="AA183" s="38">
        <v>40154.449999999997</v>
      </c>
      <c r="AB183" s="38">
        <v>47839.896000000008</v>
      </c>
      <c r="AC183" s="38">
        <v>49609.113999999994</v>
      </c>
      <c r="AD183" s="38">
        <v>63064.062000000005</v>
      </c>
      <c r="AE183" s="38">
        <v>71361.75</v>
      </c>
      <c r="AF183" s="38"/>
      <c r="AG183" s="38"/>
      <c r="AH183" s="38"/>
      <c r="AI183" s="38"/>
      <c r="AJ183" s="38"/>
      <c r="AL183" s="45">
        <v>2.2999999999999998</v>
      </c>
      <c r="AM183" s="45">
        <v>2.5</v>
      </c>
      <c r="AN183" s="45">
        <v>2.6</v>
      </c>
      <c r="AO183" s="45">
        <v>2.2999999999999998</v>
      </c>
      <c r="AP183" s="45">
        <v>2.7</v>
      </c>
      <c r="AQ183" s="45">
        <v>2.9</v>
      </c>
      <c r="AR183" s="45">
        <v>3</v>
      </c>
      <c r="AS183" s="45"/>
      <c r="AT183" s="45"/>
      <c r="AU183" s="45"/>
    </row>
    <row r="184" spans="2:75" ht="15.75" thickBot="1" x14ac:dyDescent="0.3">
      <c r="D184" s="54" t="s">
        <v>213</v>
      </c>
      <c r="E184" s="34" t="s">
        <v>67</v>
      </c>
      <c r="F184" s="113" t="s">
        <v>5</v>
      </c>
      <c r="G184" s="34" t="s">
        <v>79</v>
      </c>
      <c r="H184" s="46">
        <v>298411</v>
      </c>
      <c r="I184" s="46">
        <v>309350</v>
      </c>
      <c r="J184" s="46">
        <v>340007</v>
      </c>
      <c r="K184" s="46">
        <v>372558</v>
      </c>
      <c r="L184" s="46">
        <v>434120</v>
      </c>
      <c r="M184" s="46">
        <v>480694</v>
      </c>
      <c r="N184" s="46">
        <v>534417</v>
      </c>
      <c r="O184" s="39">
        <v>22679.236000000001</v>
      </c>
      <c r="P184" s="39">
        <v>19798.400000000001</v>
      </c>
      <c r="Q184" s="120">
        <v>21080.433999999997</v>
      </c>
      <c r="R184" s="39">
        <v>23098.596000000001</v>
      </c>
      <c r="S184" s="39">
        <v>25178.959999999999</v>
      </c>
      <c r="T184" s="39">
        <v>27880.251999999997</v>
      </c>
      <c r="U184" s="39">
        <f>2*('Gender Balance'!N184*'Gender Balance'!AR184/100)</f>
        <v>28858.518000000004</v>
      </c>
      <c r="V184" s="39"/>
      <c r="W184" s="39"/>
      <c r="X184" s="39"/>
      <c r="Y184" s="39"/>
      <c r="Z184" s="39">
        <v>22679.236000000001</v>
      </c>
      <c r="AA184" s="39">
        <v>19798.400000000001</v>
      </c>
      <c r="AB184" s="39">
        <v>21080.433999999997</v>
      </c>
      <c r="AC184" s="39">
        <v>23098.596000000001</v>
      </c>
      <c r="AD184" s="39">
        <v>25178.959999999999</v>
      </c>
      <c r="AE184" s="39">
        <v>27880.251999999997</v>
      </c>
      <c r="AF184" s="39"/>
      <c r="AG184" s="39"/>
      <c r="AH184" s="39"/>
      <c r="AI184" s="39"/>
      <c r="AJ184" s="39"/>
      <c r="AL184" s="45">
        <v>3.8</v>
      </c>
      <c r="AM184" s="45">
        <v>3.2</v>
      </c>
      <c r="AN184" s="45">
        <v>3.1</v>
      </c>
      <c r="AO184" s="45">
        <v>3.1</v>
      </c>
      <c r="AP184" s="45">
        <v>2.9</v>
      </c>
      <c r="AQ184" s="45">
        <v>2.9</v>
      </c>
      <c r="AR184" s="45">
        <v>2.7</v>
      </c>
      <c r="AS184" s="45"/>
      <c r="AT184" s="45"/>
      <c r="AU184" s="45"/>
    </row>
    <row r="185" spans="2:75" s="41" customFormat="1" ht="15.75" thickBot="1" x14ac:dyDescent="0.3">
      <c r="B185" s="65"/>
      <c r="D185" s="59" t="s">
        <v>103</v>
      </c>
      <c r="E185" s="35" t="s">
        <v>67</v>
      </c>
      <c r="F185" s="114" t="s">
        <v>5</v>
      </c>
      <c r="G185" s="35" t="s">
        <v>0</v>
      </c>
      <c r="H185" s="47">
        <v>4062657</v>
      </c>
      <c r="I185" s="47">
        <v>4195446</v>
      </c>
      <c r="J185" s="47">
        <v>4577205</v>
      </c>
      <c r="K185" s="47">
        <v>4822914</v>
      </c>
      <c r="L185" s="47">
        <v>5199603</v>
      </c>
      <c r="M185" s="47">
        <v>5289790</v>
      </c>
      <c r="N185" s="47">
        <v>5545736</v>
      </c>
      <c r="O185" s="50">
        <v>81253.14</v>
      </c>
      <c r="P185" s="50">
        <v>83908.92</v>
      </c>
      <c r="Q185" s="121">
        <v>91544.1</v>
      </c>
      <c r="R185" s="50">
        <v>106104.10800000001</v>
      </c>
      <c r="S185" s="50">
        <v>114391.26600000002</v>
      </c>
      <c r="T185" s="50">
        <v>126954.96</v>
      </c>
      <c r="U185" s="50">
        <f>2*('Gender Balance'!N185*'Gender Balance'!AR185/100)</f>
        <v>133097.66399999999</v>
      </c>
      <c r="V185" s="50"/>
      <c r="W185" s="50"/>
      <c r="X185" s="50"/>
      <c r="Y185" s="50"/>
      <c r="Z185" s="50">
        <v>81253.14</v>
      </c>
      <c r="AA185" s="50">
        <v>83908.92</v>
      </c>
      <c r="AB185" s="50">
        <v>91544.1</v>
      </c>
      <c r="AC185" s="50">
        <v>106104.10800000001</v>
      </c>
      <c r="AD185" s="50">
        <v>114391.26600000002</v>
      </c>
      <c r="AE185" s="50">
        <v>126954.96</v>
      </c>
      <c r="AF185" s="50"/>
      <c r="AG185" s="40"/>
      <c r="AH185" s="40"/>
      <c r="AI185" s="40"/>
      <c r="AJ185" s="40"/>
      <c r="AK185"/>
      <c r="AL185" s="45">
        <v>1</v>
      </c>
      <c r="AM185" s="45">
        <v>1</v>
      </c>
      <c r="AN185" s="45">
        <v>1</v>
      </c>
      <c r="AO185" s="45">
        <v>1.1000000000000001</v>
      </c>
      <c r="AP185" s="45">
        <v>1.1000000000000001</v>
      </c>
      <c r="AQ185" s="45">
        <v>1.2</v>
      </c>
      <c r="AR185" s="45">
        <v>1.2</v>
      </c>
      <c r="AS185" s="45"/>
      <c r="AT185" s="45"/>
      <c r="AU185" s="4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2:75" ht="15.75" thickBot="1" x14ac:dyDescent="0.3">
      <c r="D186" s="54" t="s">
        <v>104</v>
      </c>
      <c r="E186" s="34" t="s">
        <v>67</v>
      </c>
      <c r="F186" s="113" t="s">
        <v>6</v>
      </c>
      <c r="G186" s="34" t="s">
        <v>34</v>
      </c>
      <c r="H186" s="46">
        <v>1027731</v>
      </c>
      <c r="I186" s="46">
        <v>1137546</v>
      </c>
      <c r="J186" s="46">
        <v>1230887</v>
      </c>
      <c r="K186" s="46">
        <v>1300702</v>
      </c>
      <c r="L186" s="46">
        <v>1321580</v>
      </c>
      <c r="M186" s="46">
        <v>1310869</v>
      </c>
      <c r="N186" s="46">
        <v>1326748</v>
      </c>
      <c r="O186" s="37">
        <v>30831.93</v>
      </c>
      <c r="P186" s="37">
        <v>27301.103999999999</v>
      </c>
      <c r="Q186" s="118">
        <v>44311.932000000001</v>
      </c>
      <c r="R186" s="37">
        <v>33818.252</v>
      </c>
      <c r="S186" s="37">
        <v>37004.239999999998</v>
      </c>
      <c r="T186" s="37">
        <v>52434.76</v>
      </c>
      <c r="U186" s="37">
        <f>2*('Gender Balance'!N186*'Gender Balance'!AR186/100)</f>
        <v>53069.919999999998</v>
      </c>
      <c r="V186" s="37"/>
      <c r="W186" s="37"/>
      <c r="X186" s="37"/>
      <c r="Y186" s="37"/>
      <c r="Z186" s="37">
        <v>30831.93</v>
      </c>
      <c r="AA186" s="37">
        <v>27301.103999999999</v>
      </c>
      <c r="AB186" s="37">
        <v>44311.932000000001</v>
      </c>
      <c r="AC186" s="37">
        <v>33818.252</v>
      </c>
      <c r="AD186" s="37">
        <v>37004.239999999998</v>
      </c>
      <c r="AE186" s="37">
        <v>52434.76</v>
      </c>
      <c r="AF186" s="37"/>
      <c r="AG186" s="37"/>
      <c r="AH186" s="37"/>
      <c r="AI186" s="37"/>
      <c r="AJ186" s="37"/>
      <c r="AL186" s="45">
        <v>1.5</v>
      </c>
      <c r="AM186" s="45">
        <v>1.2</v>
      </c>
      <c r="AN186" s="45">
        <v>1.8</v>
      </c>
      <c r="AO186" s="45">
        <v>1.3</v>
      </c>
      <c r="AP186" s="45">
        <v>1.4</v>
      </c>
      <c r="AQ186" s="45">
        <v>2</v>
      </c>
      <c r="AR186" s="45">
        <v>2</v>
      </c>
      <c r="AS186" s="45"/>
      <c r="AT186" s="45"/>
      <c r="AU186" s="45"/>
    </row>
    <row r="187" spans="2:75" ht="15.75" thickBot="1" x14ac:dyDescent="0.3">
      <c r="D187" s="54" t="s">
        <v>105</v>
      </c>
      <c r="E187" s="34" t="s">
        <v>67</v>
      </c>
      <c r="F187" s="113" t="s">
        <v>6</v>
      </c>
      <c r="G187" s="34" t="s">
        <v>35</v>
      </c>
      <c r="H187" s="46">
        <v>855648</v>
      </c>
      <c r="I187" s="46">
        <v>870523</v>
      </c>
      <c r="J187" s="46">
        <v>940753</v>
      </c>
      <c r="K187" s="46">
        <v>1006616</v>
      </c>
      <c r="L187" s="46">
        <v>1148171</v>
      </c>
      <c r="M187" s="46">
        <v>1215452</v>
      </c>
      <c r="N187" s="46">
        <v>1342560</v>
      </c>
      <c r="O187" s="38">
        <v>41071.103999999999</v>
      </c>
      <c r="P187" s="38">
        <v>48749.288</v>
      </c>
      <c r="Q187" s="119">
        <v>45156.143999999993</v>
      </c>
      <c r="R187" s="38">
        <v>34224.943999999996</v>
      </c>
      <c r="S187" s="38">
        <v>55112.207999999999</v>
      </c>
      <c r="T187" s="38">
        <v>48618.080000000002</v>
      </c>
      <c r="U187" s="38">
        <f>2*('Gender Balance'!N187*'Gender Balance'!AR187/100)</f>
        <v>72498.240000000005</v>
      </c>
      <c r="V187" s="38"/>
      <c r="W187" s="38"/>
      <c r="X187" s="38"/>
      <c r="Y187" s="38"/>
      <c r="Z187" s="38">
        <v>41071.103999999999</v>
      </c>
      <c r="AA187" s="38">
        <v>48749.288</v>
      </c>
      <c r="AB187" s="38">
        <v>45156.143999999993</v>
      </c>
      <c r="AC187" s="38">
        <v>34224.943999999996</v>
      </c>
      <c r="AD187" s="38">
        <v>55112.207999999999</v>
      </c>
      <c r="AE187" s="38">
        <v>48618.080000000002</v>
      </c>
      <c r="AF187" s="38"/>
      <c r="AG187" s="38"/>
      <c r="AH187" s="38"/>
      <c r="AI187" s="38"/>
      <c r="AJ187" s="38"/>
      <c r="AL187" s="45">
        <v>2.4</v>
      </c>
      <c r="AM187" s="45">
        <v>2.8</v>
      </c>
      <c r="AN187" s="45">
        <v>2.4</v>
      </c>
      <c r="AO187" s="45">
        <v>1.7</v>
      </c>
      <c r="AP187" s="45">
        <v>2.4</v>
      </c>
      <c r="AQ187" s="45">
        <v>2</v>
      </c>
      <c r="AR187" s="45">
        <v>2.7</v>
      </c>
      <c r="AS187" s="45"/>
      <c r="AT187" s="45"/>
      <c r="AU187" s="45"/>
    </row>
    <row r="188" spans="2:75" ht="15.75" thickBot="1" x14ac:dyDescent="0.3">
      <c r="D188" s="54" t="s">
        <v>257</v>
      </c>
      <c r="E188" s="34" t="s">
        <v>67</v>
      </c>
      <c r="F188" s="113" t="s">
        <v>6</v>
      </c>
      <c r="G188" s="34" t="s">
        <v>36</v>
      </c>
      <c r="H188" s="46">
        <v>1321094</v>
      </c>
      <c r="I188" s="46">
        <v>1352000</v>
      </c>
      <c r="J188" s="46">
        <v>1448701</v>
      </c>
      <c r="K188" s="46">
        <v>1561531</v>
      </c>
      <c r="L188" s="46">
        <v>1632072</v>
      </c>
      <c r="M188" s="46">
        <v>1584393</v>
      </c>
      <c r="N188" s="46">
        <v>1683100</v>
      </c>
      <c r="O188" s="38">
        <v>52843.76</v>
      </c>
      <c r="P188" s="38">
        <v>62191.999999999993</v>
      </c>
      <c r="Q188" s="119">
        <v>57948.04</v>
      </c>
      <c r="R188" s="38">
        <v>56215.116000000009</v>
      </c>
      <c r="S188" s="38">
        <v>65282.879999999997</v>
      </c>
      <c r="T188" s="38">
        <v>69713.292000000001</v>
      </c>
      <c r="U188" s="38">
        <f>2*('Gender Balance'!N188*'Gender Balance'!AR188/100)</f>
        <v>74056.400000000009</v>
      </c>
      <c r="V188" s="38">
        <v>1</v>
      </c>
      <c r="W188" s="38"/>
      <c r="X188" s="38"/>
      <c r="Y188" s="38"/>
      <c r="Z188" s="38">
        <v>52843.76</v>
      </c>
      <c r="AA188" s="38">
        <v>62191.999999999993</v>
      </c>
      <c r="AB188" s="38">
        <v>57948.04</v>
      </c>
      <c r="AC188" s="38">
        <v>56215.116000000009</v>
      </c>
      <c r="AD188" s="38">
        <v>65282.879999999997</v>
      </c>
      <c r="AE188" s="38">
        <v>69713.292000000001</v>
      </c>
      <c r="AF188" s="38"/>
      <c r="AG188" s="38"/>
      <c r="AH188" s="38"/>
      <c r="AI188" s="38"/>
      <c r="AJ188" s="38"/>
      <c r="AL188" s="45">
        <v>2</v>
      </c>
      <c r="AM188" s="45">
        <v>2.2999999999999998</v>
      </c>
      <c r="AN188" s="45">
        <v>2</v>
      </c>
      <c r="AO188" s="45">
        <v>1.8</v>
      </c>
      <c r="AP188" s="45">
        <v>2</v>
      </c>
      <c r="AQ188" s="45">
        <v>2.2000000000000002</v>
      </c>
      <c r="AR188" s="45">
        <v>2.2000000000000002</v>
      </c>
      <c r="AS188" s="45"/>
      <c r="AT188" s="45"/>
      <c r="AU188" s="45"/>
    </row>
    <row r="189" spans="2:75" ht="15.75" thickBot="1" x14ac:dyDescent="0.3">
      <c r="D189" s="54" t="s">
        <v>190</v>
      </c>
      <c r="E189" s="34" t="s">
        <v>67</v>
      </c>
      <c r="F189" s="113" t="s">
        <v>6</v>
      </c>
      <c r="G189" s="34" t="s">
        <v>37</v>
      </c>
      <c r="H189" s="46">
        <v>1300198</v>
      </c>
      <c r="I189" s="46">
        <v>1350233</v>
      </c>
      <c r="J189" s="46">
        <v>1447528</v>
      </c>
      <c r="K189" s="46">
        <v>1679313</v>
      </c>
      <c r="L189" s="46">
        <v>1722545</v>
      </c>
      <c r="M189" s="46">
        <v>1853240</v>
      </c>
      <c r="N189" s="46">
        <v>1926559</v>
      </c>
      <c r="O189" s="38">
        <v>52007.92</v>
      </c>
      <c r="P189" s="38">
        <v>56709.786000000007</v>
      </c>
      <c r="Q189" s="119">
        <v>63691.232000000004</v>
      </c>
      <c r="R189" s="38">
        <v>63813.893999999993</v>
      </c>
      <c r="S189" s="38">
        <v>72346.89</v>
      </c>
      <c r="T189" s="38">
        <v>85249.04</v>
      </c>
      <c r="U189" s="38">
        <f>2*('Gender Balance'!N189*'Gender Balance'!AR189/100)</f>
        <v>92474.831999999995</v>
      </c>
      <c r="V189" s="38"/>
      <c r="W189" s="38"/>
      <c r="X189" s="38"/>
      <c r="Y189" s="38"/>
      <c r="Z189" s="38">
        <v>52007.92</v>
      </c>
      <c r="AA189" s="38">
        <v>56709.786000000007</v>
      </c>
      <c r="AB189" s="38">
        <v>63691.232000000004</v>
      </c>
      <c r="AC189" s="38">
        <v>63813.893999999993</v>
      </c>
      <c r="AD189" s="38">
        <v>72346.89</v>
      </c>
      <c r="AE189" s="38">
        <v>85249.04</v>
      </c>
      <c r="AF189" s="38"/>
      <c r="AG189" s="38"/>
      <c r="AH189" s="38"/>
      <c r="AI189" s="38"/>
      <c r="AJ189" s="38"/>
      <c r="AL189" s="45">
        <v>2</v>
      </c>
      <c r="AM189" s="45">
        <v>2.1</v>
      </c>
      <c r="AN189" s="45">
        <v>2.2000000000000002</v>
      </c>
      <c r="AO189" s="45">
        <v>1.9</v>
      </c>
      <c r="AP189" s="45">
        <v>2.1</v>
      </c>
      <c r="AQ189" s="45">
        <v>2.2999999999999998</v>
      </c>
      <c r="AR189" s="45">
        <v>2.4</v>
      </c>
      <c r="AS189" s="45"/>
      <c r="AT189" s="45"/>
      <c r="AU189" s="45"/>
    </row>
    <row r="190" spans="2:75" ht="15.75" thickBot="1" x14ac:dyDescent="0.3">
      <c r="D190" s="54" t="s">
        <v>214</v>
      </c>
      <c r="E190" s="34" t="s">
        <v>67</v>
      </c>
      <c r="F190" s="113" t="s">
        <v>6</v>
      </c>
      <c r="G190" s="34" t="s">
        <v>79</v>
      </c>
      <c r="H190" s="46">
        <v>1015681</v>
      </c>
      <c r="I190" s="46">
        <v>1000591</v>
      </c>
      <c r="J190" s="46">
        <v>1036182</v>
      </c>
      <c r="K190" s="46">
        <v>1111698</v>
      </c>
      <c r="L190" s="46">
        <v>1157507</v>
      </c>
      <c r="M190" s="46">
        <v>1195289</v>
      </c>
      <c r="N190" s="46">
        <v>1274399</v>
      </c>
      <c r="O190" s="39">
        <v>24376.343999999997</v>
      </c>
      <c r="P190" s="39">
        <v>30017.73</v>
      </c>
      <c r="Q190" s="120">
        <v>31085.46</v>
      </c>
      <c r="R190" s="39">
        <v>35574.336000000003</v>
      </c>
      <c r="S190" s="39">
        <v>39355.237999999998</v>
      </c>
      <c r="T190" s="39">
        <v>43030.404000000002</v>
      </c>
      <c r="U190" s="39">
        <f>2*('Gender Balance'!N190*'Gender Balance'!AR190/100)</f>
        <v>45878.364000000001</v>
      </c>
      <c r="V190" s="39"/>
      <c r="W190" s="39"/>
      <c r="X190" s="39"/>
      <c r="Y190" s="39"/>
      <c r="Z190" s="39">
        <v>24376.343999999997</v>
      </c>
      <c r="AA190" s="39">
        <v>30017.73</v>
      </c>
      <c r="AB190" s="39">
        <v>31085.46</v>
      </c>
      <c r="AC190" s="39">
        <v>35574.336000000003</v>
      </c>
      <c r="AD190" s="39">
        <v>39355.237999999998</v>
      </c>
      <c r="AE190" s="39">
        <v>43030.404000000002</v>
      </c>
      <c r="AF190" s="39"/>
      <c r="AG190" s="39"/>
      <c r="AH190" s="39"/>
      <c r="AI190" s="39"/>
      <c r="AJ190" s="39"/>
      <c r="AL190" s="45">
        <v>1.2</v>
      </c>
      <c r="AM190" s="45">
        <v>1.5</v>
      </c>
      <c r="AN190" s="45">
        <v>1.5</v>
      </c>
      <c r="AO190" s="45">
        <v>1.6</v>
      </c>
      <c r="AP190" s="45">
        <v>1.7</v>
      </c>
      <c r="AQ190" s="45">
        <v>1.8</v>
      </c>
      <c r="AR190" s="45">
        <v>1.8</v>
      </c>
      <c r="AS190" s="45"/>
      <c r="AT190" s="45"/>
      <c r="AU190" s="45"/>
    </row>
    <row r="191" spans="2:75" s="41" customFormat="1" ht="15.75" thickBot="1" x14ac:dyDescent="0.3">
      <c r="B191" s="65"/>
      <c r="D191" s="60" t="s">
        <v>106</v>
      </c>
      <c r="E191" s="36" t="s">
        <v>67</v>
      </c>
      <c r="F191" s="115" t="s">
        <v>6</v>
      </c>
      <c r="G191" s="36" t="s">
        <v>0</v>
      </c>
      <c r="H191" s="48">
        <v>5520352</v>
      </c>
      <c r="I191" s="48">
        <v>5710893</v>
      </c>
      <c r="J191" s="48">
        <v>6104051</v>
      </c>
      <c r="K191" s="48">
        <v>6659860</v>
      </c>
      <c r="L191" s="48">
        <v>6981875</v>
      </c>
      <c r="M191" s="48">
        <v>7159243</v>
      </c>
      <c r="N191" s="48">
        <v>7553366</v>
      </c>
      <c r="O191" s="40">
        <v>99366.335999999996</v>
      </c>
      <c r="P191" s="40">
        <v>102796.07400000001</v>
      </c>
      <c r="Q191" s="122">
        <v>97664.815999999992</v>
      </c>
      <c r="R191" s="40">
        <v>119877.48</v>
      </c>
      <c r="S191" s="40">
        <v>125673.75</v>
      </c>
      <c r="T191" s="40">
        <v>128866.37400000001</v>
      </c>
      <c r="U191" s="40">
        <f>2*('Gender Balance'!N191*'Gender Balance'!AR191/100)</f>
        <v>151067.32</v>
      </c>
      <c r="V191" s="40"/>
      <c r="W191" s="40"/>
      <c r="X191" s="40"/>
      <c r="Y191" s="40"/>
      <c r="Z191" s="40">
        <v>99366.335999999996</v>
      </c>
      <c r="AA191" s="40">
        <v>102796.07400000001</v>
      </c>
      <c r="AB191" s="40">
        <v>97664.815999999992</v>
      </c>
      <c r="AC191" s="40">
        <v>119877.48</v>
      </c>
      <c r="AD191" s="40">
        <v>125673.75</v>
      </c>
      <c r="AE191" s="40">
        <v>128866.37400000001</v>
      </c>
      <c r="AF191" s="40"/>
      <c r="AG191" s="40"/>
      <c r="AH191" s="40"/>
      <c r="AI191" s="40"/>
      <c r="AJ191" s="40"/>
      <c r="AK191"/>
      <c r="AL191" s="42">
        <v>0.9</v>
      </c>
      <c r="AM191" s="42">
        <v>0.9</v>
      </c>
      <c r="AN191" s="42">
        <v>0.8</v>
      </c>
      <c r="AO191" s="42">
        <v>0.9</v>
      </c>
      <c r="AP191" s="42">
        <v>0.9</v>
      </c>
      <c r="AQ191" s="42">
        <v>0.9</v>
      </c>
      <c r="AR191" s="42">
        <v>1</v>
      </c>
      <c r="AS191" s="42"/>
      <c r="AT191" s="42"/>
      <c r="AU191" s="42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2:75" ht="15.75" thickBot="1" x14ac:dyDescent="0.3">
      <c r="D192" s="54" t="s">
        <v>107</v>
      </c>
      <c r="E192" s="34" t="s">
        <v>70</v>
      </c>
      <c r="F192" s="113" t="s">
        <v>4</v>
      </c>
      <c r="G192" s="34" t="s">
        <v>34</v>
      </c>
      <c r="H192" s="46">
        <v>416837</v>
      </c>
      <c r="I192" s="46">
        <v>299923</v>
      </c>
      <c r="J192" s="46">
        <v>104203</v>
      </c>
      <c r="K192" s="46">
        <v>116055</v>
      </c>
      <c r="L192" s="46">
        <v>103749</v>
      </c>
      <c r="M192" s="46">
        <v>70095</v>
      </c>
      <c r="N192" s="46">
        <v>132594</v>
      </c>
      <c r="O192" s="37">
        <v>24176.546000000002</v>
      </c>
      <c r="P192" s="37">
        <v>23993.84</v>
      </c>
      <c r="Q192" s="118">
        <v>13546.39</v>
      </c>
      <c r="R192" s="37">
        <v>16479.810000000001</v>
      </c>
      <c r="S192" s="37">
        <v>15354.852000000003</v>
      </c>
      <c r="T192" s="37">
        <v>12757.29</v>
      </c>
      <c r="U192" s="37">
        <f>2*('Gender Balance'!N192*'Gender Balance'!AR192/100)</f>
        <v>18032.784</v>
      </c>
      <c r="V192" s="37"/>
      <c r="W192" s="37"/>
      <c r="X192" s="37"/>
      <c r="Y192" s="37"/>
      <c r="Z192" s="37">
        <v>24176.546000000002</v>
      </c>
      <c r="AA192" s="37">
        <v>23993.84</v>
      </c>
      <c r="AB192" s="37">
        <v>13546.39</v>
      </c>
      <c r="AC192" s="37">
        <v>16479.810000000001</v>
      </c>
      <c r="AD192" s="37">
        <v>15354.852000000003</v>
      </c>
      <c r="AE192" s="37">
        <v>12757.29</v>
      </c>
      <c r="AF192" s="37"/>
      <c r="AG192" s="37"/>
      <c r="AH192" s="37"/>
      <c r="AI192" s="37"/>
      <c r="AJ192" s="37"/>
      <c r="AL192" s="45">
        <v>2.9</v>
      </c>
      <c r="AM192" s="45">
        <v>4</v>
      </c>
      <c r="AN192" s="45">
        <v>6.5</v>
      </c>
      <c r="AO192" s="45">
        <v>7.1</v>
      </c>
      <c r="AP192" s="45">
        <v>7.4</v>
      </c>
      <c r="AQ192" s="45">
        <v>9.1</v>
      </c>
      <c r="AR192" s="45">
        <v>6.8</v>
      </c>
      <c r="AS192" s="45"/>
      <c r="AT192" s="45"/>
      <c r="AU192" s="45"/>
    </row>
    <row r="193" spans="2:75" ht="15.75" thickBot="1" x14ac:dyDescent="0.3">
      <c r="D193" s="54" t="s">
        <v>108</v>
      </c>
      <c r="E193" s="34" t="s">
        <v>70</v>
      </c>
      <c r="F193" s="113" t="s">
        <v>4</v>
      </c>
      <c r="G193" s="34" t="s">
        <v>35</v>
      </c>
      <c r="H193" s="46">
        <v>1088207</v>
      </c>
      <c r="I193" s="46">
        <v>926391</v>
      </c>
      <c r="J193" s="46">
        <v>573779</v>
      </c>
      <c r="K193" s="46">
        <v>579889</v>
      </c>
      <c r="L193" s="46">
        <v>508902</v>
      </c>
      <c r="M193" s="46">
        <v>492313</v>
      </c>
      <c r="N193" s="46">
        <v>762956</v>
      </c>
      <c r="O193" s="38">
        <v>43528.28</v>
      </c>
      <c r="P193" s="38">
        <v>51877.895999999993</v>
      </c>
      <c r="Q193" s="119">
        <v>35574.298000000003</v>
      </c>
      <c r="R193" s="38">
        <v>39432.451999999997</v>
      </c>
      <c r="S193" s="38">
        <v>36640.943999999996</v>
      </c>
      <c r="T193" s="38">
        <v>42338.917999999998</v>
      </c>
      <c r="U193" s="38">
        <f>2*('Gender Balance'!N193*'Gender Balance'!AR193/100)</f>
        <v>48829.184000000001</v>
      </c>
      <c r="V193" s="38"/>
      <c r="W193" s="38"/>
      <c r="X193" s="38"/>
      <c r="Y193" s="38"/>
      <c r="Z193" s="38">
        <v>43528.28</v>
      </c>
      <c r="AA193" s="38">
        <v>51877.895999999993</v>
      </c>
      <c r="AB193" s="38">
        <v>35574.298000000003</v>
      </c>
      <c r="AC193" s="38">
        <v>39432.451999999997</v>
      </c>
      <c r="AD193" s="38">
        <v>36640.943999999996</v>
      </c>
      <c r="AE193" s="38">
        <v>42338.917999999998</v>
      </c>
      <c r="AF193" s="38"/>
      <c r="AG193" s="38"/>
      <c r="AH193" s="38"/>
      <c r="AI193" s="38"/>
      <c r="AJ193" s="38"/>
      <c r="AL193" s="45">
        <v>2</v>
      </c>
      <c r="AM193" s="45">
        <v>2.8</v>
      </c>
      <c r="AN193" s="45">
        <v>3.1</v>
      </c>
      <c r="AO193" s="45">
        <v>3.4</v>
      </c>
      <c r="AP193" s="45">
        <v>3.6</v>
      </c>
      <c r="AQ193" s="45">
        <v>4.3</v>
      </c>
      <c r="AR193" s="45">
        <v>3.2</v>
      </c>
      <c r="AS193" s="45"/>
      <c r="AT193" s="45"/>
      <c r="AU193" s="45"/>
    </row>
    <row r="194" spans="2:75" ht="15.75" thickBot="1" x14ac:dyDescent="0.3">
      <c r="D194" s="54" t="s">
        <v>258</v>
      </c>
      <c r="E194" s="34" t="s">
        <v>70</v>
      </c>
      <c r="F194" s="113" t="s">
        <v>4</v>
      </c>
      <c r="G194" s="34" t="s">
        <v>36</v>
      </c>
      <c r="H194" s="46">
        <v>1997008</v>
      </c>
      <c r="I194" s="46">
        <v>1612345</v>
      </c>
      <c r="J194" s="46">
        <v>1290048</v>
      </c>
      <c r="K194" s="46">
        <v>1382817</v>
      </c>
      <c r="L194" s="46">
        <v>1201846</v>
      </c>
      <c r="M194" s="46">
        <v>1236634</v>
      </c>
      <c r="N194" s="46">
        <v>1137224</v>
      </c>
      <c r="O194" s="38">
        <v>59910.239999999998</v>
      </c>
      <c r="P194" s="38">
        <v>54819.73</v>
      </c>
      <c r="Q194" s="119">
        <v>51601.919999999998</v>
      </c>
      <c r="R194" s="38">
        <v>63609.581999999995</v>
      </c>
      <c r="S194" s="38">
        <v>62495.991999999998</v>
      </c>
      <c r="T194" s="38">
        <v>69251.504000000001</v>
      </c>
      <c r="U194" s="38">
        <f>2*('Gender Balance'!N194*'Gender Balance'!AR194/100)</f>
        <v>65958.991999999998</v>
      </c>
      <c r="V194" s="38"/>
      <c r="W194" s="38"/>
      <c r="X194" s="38"/>
      <c r="Y194" s="38"/>
      <c r="Z194" s="38">
        <v>59910.239999999998</v>
      </c>
      <c r="AA194" s="38">
        <v>54819.73</v>
      </c>
      <c r="AB194" s="38">
        <v>51601.919999999998</v>
      </c>
      <c r="AC194" s="38">
        <v>63609.581999999995</v>
      </c>
      <c r="AD194" s="38">
        <v>62495.991999999998</v>
      </c>
      <c r="AE194" s="38">
        <v>69251.504000000001</v>
      </c>
      <c r="AF194" s="38"/>
      <c r="AG194" s="38"/>
      <c r="AH194" s="38"/>
      <c r="AI194" s="38"/>
      <c r="AJ194" s="38"/>
      <c r="AL194" s="45">
        <v>1.5</v>
      </c>
      <c r="AM194" s="45">
        <v>1.7</v>
      </c>
      <c r="AN194" s="45">
        <v>2</v>
      </c>
      <c r="AO194" s="45">
        <v>2.2999999999999998</v>
      </c>
      <c r="AP194" s="45">
        <v>2.6</v>
      </c>
      <c r="AQ194" s="45">
        <v>2.8</v>
      </c>
      <c r="AR194" s="45">
        <v>2.9</v>
      </c>
      <c r="AS194" s="45"/>
      <c r="AT194" s="45"/>
      <c r="AU194" s="45"/>
    </row>
    <row r="195" spans="2:75" ht="15.75" thickBot="1" x14ac:dyDescent="0.3">
      <c r="D195" s="54" t="s">
        <v>191</v>
      </c>
      <c r="E195" s="34" t="s">
        <v>70</v>
      </c>
      <c r="F195" s="113" t="s">
        <v>4</v>
      </c>
      <c r="G195" s="34" t="s">
        <v>37</v>
      </c>
      <c r="H195" s="46">
        <v>1646892</v>
      </c>
      <c r="I195" s="46">
        <v>1535181</v>
      </c>
      <c r="J195" s="46">
        <v>1928190</v>
      </c>
      <c r="K195" s="46">
        <v>2063230</v>
      </c>
      <c r="L195" s="46">
        <v>1976231</v>
      </c>
      <c r="M195" s="46">
        <v>1950870</v>
      </c>
      <c r="N195" s="46">
        <v>1688855</v>
      </c>
      <c r="O195" s="38">
        <v>49406.76</v>
      </c>
      <c r="P195" s="38">
        <v>52196.153999999995</v>
      </c>
      <c r="Q195" s="119">
        <v>69414.84</v>
      </c>
      <c r="R195" s="38">
        <v>66023.360000000001</v>
      </c>
      <c r="S195" s="38">
        <v>83001.702000000005</v>
      </c>
      <c r="T195" s="38">
        <v>89740.02</v>
      </c>
      <c r="U195" s="38">
        <f>2*('Gender Balance'!N195*'Gender Balance'!AR195/100)</f>
        <v>81065.039999999994</v>
      </c>
      <c r="V195" s="38"/>
      <c r="W195" s="38"/>
      <c r="X195" s="38"/>
      <c r="Y195" s="38"/>
      <c r="Z195" s="38">
        <v>49406.76</v>
      </c>
      <c r="AA195" s="38">
        <v>52196.153999999995</v>
      </c>
      <c r="AB195" s="38">
        <v>69414.84</v>
      </c>
      <c r="AC195" s="38">
        <v>66023.360000000001</v>
      </c>
      <c r="AD195" s="38">
        <v>83001.702000000005</v>
      </c>
      <c r="AE195" s="38">
        <v>89740.02</v>
      </c>
      <c r="AF195" s="38"/>
      <c r="AG195" s="38"/>
      <c r="AH195" s="38"/>
      <c r="AI195" s="38"/>
      <c r="AJ195" s="38"/>
      <c r="AL195" s="45">
        <v>1.5</v>
      </c>
      <c r="AM195" s="45">
        <v>1.7</v>
      </c>
      <c r="AN195" s="45">
        <v>1.8</v>
      </c>
      <c r="AO195" s="45">
        <v>1.6</v>
      </c>
      <c r="AP195" s="45">
        <v>2.1</v>
      </c>
      <c r="AQ195" s="45">
        <v>2.2999999999999998</v>
      </c>
      <c r="AR195" s="45">
        <v>2.4</v>
      </c>
      <c r="AS195" s="45"/>
      <c r="AT195" s="45"/>
      <c r="AU195" s="45"/>
    </row>
    <row r="196" spans="2:75" ht="15.75" thickBot="1" x14ac:dyDescent="0.3">
      <c r="D196" s="54" t="s">
        <v>215</v>
      </c>
      <c r="E196" s="34" t="s">
        <v>70</v>
      </c>
      <c r="F196" s="113" t="s">
        <v>4</v>
      </c>
      <c r="G196" s="34" t="s">
        <v>79</v>
      </c>
      <c r="H196" s="46">
        <v>380077</v>
      </c>
      <c r="I196" s="46">
        <v>348725</v>
      </c>
      <c r="J196" s="46">
        <v>541662</v>
      </c>
      <c r="K196" s="46">
        <v>584664</v>
      </c>
      <c r="L196" s="46">
        <v>624671</v>
      </c>
      <c r="M196" s="46">
        <v>658091</v>
      </c>
      <c r="N196" s="46">
        <v>426054</v>
      </c>
      <c r="O196" s="39">
        <v>24324.928000000004</v>
      </c>
      <c r="P196" s="39">
        <v>22318.400000000001</v>
      </c>
      <c r="Q196" s="120">
        <v>24916.451999999997</v>
      </c>
      <c r="R196" s="39">
        <v>29233.200000000001</v>
      </c>
      <c r="S196" s="39">
        <v>32482.892000000003</v>
      </c>
      <c r="T196" s="39">
        <v>35536.914000000004</v>
      </c>
      <c r="U196" s="39">
        <f>2*('Gender Balance'!N196*'Gender Balance'!AR196/100)</f>
        <v>26415.348000000002</v>
      </c>
      <c r="V196" s="39"/>
      <c r="W196" s="39"/>
      <c r="X196" s="39"/>
      <c r="Y196" s="39"/>
      <c r="Z196" s="39">
        <v>24324.928000000004</v>
      </c>
      <c r="AA196" s="39">
        <v>22318.400000000001</v>
      </c>
      <c r="AB196" s="39">
        <v>24916.451999999997</v>
      </c>
      <c r="AC196" s="39">
        <v>29233.200000000001</v>
      </c>
      <c r="AD196" s="39">
        <v>32482.892000000003</v>
      </c>
      <c r="AE196" s="39">
        <v>35536.914000000004</v>
      </c>
      <c r="AF196" s="39"/>
      <c r="AG196" s="39"/>
      <c r="AH196" s="39"/>
      <c r="AI196" s="39"/>
      <c r="AJ196" s="39"/>
      <c r="AL196" s="45">
        <v>3.2</v>
      </c>
      <c r="AM196" s="45">
        <v>3.2</v>
      </c>
      <c r="AN196" s="45">
        <v>2.2999999999999998</v>
      </c>
      <c r="AO196" s="45">
        <v>2.5</v>
      </c>
      <c r="AP196" s="45">
        <v>2.6</v>
      </c>
      <c r="AQ196" s="45">
        <v>2.7</v>
      </c>
      <c r="AR196" s="45">
        <v>3.1</v>
      </c>
      <c r="AS196" s="45"/>
      <c r="AT196" s="45"/>
      <c r="AU196" s="45"/>
    </row>
    <row r="197" spans="2:75" s="41" customFormat="1" ht="15.75" thickBot="1" x14ac:dyDescent="0.3">
      <c r="B197" s="65"/>
      <c r="D197" s="59" t="s">
        <v>109</v>
      </c>
      <c r="E197" s="35" t="s">
        <v>70</v>
      </c>
      <c r="F197" s="114" t="s">
        <v>4</v>
      </c>
      <c r="G197" s="35" t="s">
        <v>0</v>
      </c>
      <c r="H197" s="47">
        <v>5529021</v>
      </c>
      <c r="I197" s="47">
        <v>4722565</v>
      </c>
      <c r="J197" s="47">
        <v>4437882</v>
      </c>
      <c r="K197" s="47">
        <v>4726655</v>
      </c>
      <c r="L197" s="47">
        <v>4415399</v>
      </c>
      <c r="M197" s="47">
        <v>4408003</v>
      </c>
      <c r="N197" s="47">
        <v>4147683</v>
      </c>
      <c r="O197" s="50">
        <v>99522.378000000012</v>
      </c>
      <c r="P197" s="50">
        <v>94451.3</v>
      </c>
      <c r="Q197" s="121">
        <v>88757.64</v>
      </c>
      <c r="R197" s="50">
        <v>103986.41</v>
      </c>
      <c r="S197" s="50">
        <v>105969.576</v>
      </c>
      <c r="T197" s="50">
        <v>114608.07800000001</v>
      </c>
      <c r="U197" s="50">
        <f>2*('Gender Balance'!N197*'Gender Balance'!AR197/100)</f>
        <v>116135.12399999998</v>
      </c>
      <c r="V197" s="50"/>
      <c r="W197" s="50"/>
      <c r="X197" s="50"/>
      <c r="Y197" s="50"/>
      <c r="Z197" s="50">
        <v>99522.378000000012</v>
      </c>
      <c r="AA197" s="50">
        <v>94451.3</v>
      </c>
      <c r="AB197" s="50">
        <v>88757.64</v>
      </c>
      <c r="AC197" s="50">
        <v>103986.41</v>
      </c>
      <c r="AD197" s="50">
        <v>105969.576</v>
      </c>
      <c r="AE197" s="50">
        <v>114608.07800000001</v>
      </c>
      <c r="AF197" s="50"/>
      <c r="AG197" s="40"/>
      <c r="AH197" s="40"/>
      <c r="AI197" s="40"/>
      <c r="AJ197" s="40"/>
      <c r="AK197"/>
      <c r="AL197" s="45">
        <v>0.9</v>
      </c>
      <c r="AM197" s="45">
        <v>1</v>
      </c>
      <c r="AN197" s="45">
        <v>1</v>
      </c>
      <c r="AO197" s="45">
        <v>1.1000000000000001</v>
      </c>
      <c r="AP197" s="45">
        <v>1.2</v>
      </c>
      <c r="AQ197" s="45">
        <v>1.3</v>
      </c>
      <c r="AR197" s="45">
        <v>1.4</v>
      </c>
      <c r="AS197" s="45"/>
      <c r="AT197" s="45"/>
      <c r="AU197" s="45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2:75" ht="15.75" thickBot="1" x14ac:dyDescent="0.3">
      <c r="D198" s="54" t="s">
        <v>110</v>
      </c>
      <c r="E198" s="34" t="s">
        <v>70</v>
      </c>
      <c r="F198" s="113" t="s">
        <v>5</v>
      </c>
      <c r="G198" s="34" t="s">
        <v>34</v>
      </c>
      <c r="H198" s="46">
        <v>201470</v>
      </c>
      <c r="I198" s="46">
        <v>150914</v>
      </c>
      <c r="J198" s="46">
        <v>48529</v>
      </c>
      <c r="K198" s="46">
        <v>57867</v>
      </c>
      <c r="L198" s="46">
        <v>55872</v>
      </c>
      <c r="M198" s="46">
        <v>35684</v>
      </c>
      <c r="N198" s="46">
        <v>69581</v>
      </c>
      <c r="O198" s="37">
        <v>16923.48</v>
      </c>
      <c r="P198" s="37">
        <v>15996.883999999998</v>
      </c>
      <c r="Q198" s="118">
        <v>9608.7420000000002</v>
      </c>
      <c r="R198" s="37">
        <v>11226.197999999999</v>
      </c>
      <c r="S198" s="37">
        <v>11397.887999999999</v>
      </c>
      <c r="T198" s="37">
        <v>9349.2079999999987</v>
      </c>
      <c r="U198" s="37">
        <f>2*('Gender Balance'!N198*'Gender Balance'!AR198/100)</f>
        <v>13081.228000000001</v>
      </c>
      <c r="V198" s="37"/>
      <c r="W198" s="37"/>
      <c r="X198" s="37"/>
      <c r="Y198" s="37"/>
      <c r="Z198" s="37">
        <v>16923.48</v>
      </c>
      <c r="AA198" s="37">
        <v>15996.883999999998</v>
      </c>
      <c r="AB198" s="37">
        <v>9608.7420000000002</v>
      </c>
      <c r="AC198" s="37">
        <v>11226.197999999999</v>
      </c>
      <c r="AD198" s="37">
        <v>11397.887999999999</v>
      </c>
      <c r="AE198" s="37">
        <v>9349.2079999999987</v>
      </c>
      <c r="AF198" s="37"/>
      <c r="AG198" s="37"/>
      <c r="AH198" s="37"/>
      <c r="AI198" s="37"/>
      <c r="AJ198" s="37"/>
      <c r="AL198" s="45">
        <v>4.2</v>
      </c>
      <c r="AM198" s="45">
        <v>5.3</v>
      </c>
      <c r="AN198" s="45">
        <v>9.9</v>
      </c>
      <c r="AO198" s="45">
        <v>9.6999999999999993</v>
      </c>
      <c r="AP198" s="45">
        <v>10.199999999999999</v>
      </c>
      <c r="AQ198" s="45">
        <v>13.1</v>
      </c>
      <c r="AR198" s="45">
        <v>9.4</v>
      </c>
      <c r="AS198" s="45"/>
      <c r="AT198" s="45"/>
      <c r="AU198" s="45"/>
    </row>
    <row r="199" spans="2:75" ht="15.75" thickBot="1" x14ac:dyDescent="0.3">
      <c r="D199" s="54" t="s">
        <v>111</v>
      </c>
      <c r="E199" s="34" t="s">
        <v>70</v>
      </c>
      <c r="F199" s="113" t="s">
        <v>5</v>
      </c>
      <c r="G199" s="34" t="s">
        <v>35</v>
      </c>
      <c r="H199" s="46">
        <v>617878</v>
      </c>
      <c r="I199" s="46">
        <v>519148</v>
      </c>
      <c r="J199" s="46">
        <v>319046</v>
      </c>
      <c r="K199" s="46">
        <v>329792</v>
      </c>
      <c r="L199" s="46">
        <v>307143</v>
      </c>
      <c r="M199" s="46">
        <v>278597</v>
      </c>
      <c r="N199" s="46">
        <v>461637</v>
      </c>
      <c r="O199" s="38">
        <v>38308.436000000002</v>
      </c>
      <c r="P199" s="38">
        <v>36340.36</v>
      </c>
      <c r="Q199" s="119">
        <v>26161.771999999997</v>
      </c>
      <c r="R199" s="38">
        <v>29681.279999999999</v>
      </c>
      <c r="S199" s="38">
        <v>29485.727999999999</v>
      </c>
      <c r="T199" s="38">
        <v>31760.058000000005</v>
      </c>
      <c r="U199" s="38">
        <f>2*('Gender Balance'!N199*'Gender Balance'!AR199/100)</f>
        <v>40624.056000000004</v>
      </c>
      <c r="V199" s="38"/>
      <c r="W199" s="38"/>
      <c r="X199" s="38"/>
      <c r="Y199" s="38"/>
      <c r="Z199" s="38">
        <v>38308.436000000002</v>
      </c>
      <c r="AA199" s="38">
        <v>36340.36</v>
      </c>
      <c r="AB199" s="38">
        <v>26161.771999999997</v>
      </c>
      <c r="AC199" s="38">
        <v>29681.279999999999</v>
      </c>
      <c r="AD199" s="38">
        <v>29485.727999999999</v>
      </c>
      <c r="AE199" s="38">
        <v>31760.058000000005</v>
      </c>
      <c r="AF199" s="38"/>
      <c r="AG199" s="38"/>
      <c r="AH199" s="38"/>
      <c r="AI199" s="38"/>
      <c r="AJ199" s="38"/>
      <c r="AL199" s="45">
        <v>3.1</v>
      </c>
      <c r="AM199" s="45">
        <v>3.5</v>
      </c>
      <c r="AN199" s="45">
        <v>4.0999999999999996</v>
      </c>
      <c r="AO199" s="45">
        <v>4.5</v>
      </c>
      <c r="AP199" s="45">
        <v>4.8</v>
      </c>
      <c r="AQ199" s="45">
        <v>5.7</v>
      </c>
      <c r="AR199" s="45">
        <v>4.4000000000000004</v>
      </c>
      <c r="AS199" s="45"/>
      <c r="AT199" s="45"/>
      <c r="AU199" s="45"/>
    </row>
    <row r="200" spans="2:75" ht="15.75" thickBot="1" x14ac:dyDescent="0.3">
      <c r="D200" s="54" t="s">
        <v>259</v>
      </c>
      <c r="E200" s="34" t="s">
        <v>70</v>
      </c>
      <c r="F200" s="113" t="s">
        <v>5</v>
      </c>
      <c r="G200" s="34" t="s">
        <v>36</v>
      </c>
      <c r="H200" s="46">
        <v>1096807</v>
      </c>
      <c r="I200" s="46">
        <v>899678</v>
      </c>
      <c r="J200" s="46">
        <v>743576</v>
      </c>
      <c r="K200" s="46">
        <v>807008</v>
      </c>
      <c r="L200" s="46">
        <v>687137</v>
      </c>
      <c r="M200" s="46">
        <v>710947</v>
      </c>
      <c r="N200" s="46">
        <v>678335</v>
      </c>
      <c r="O200" s="38">
        <v>43872.28</v>
      </c>
      <c r="P200" s="38">
        <v>46783.256000000008</v>
      </c>
      <c r="Q200" s="119">
        <v>44614.559999999998</v>
      </c>
      <c r="R200" s="38">
        <v>43578.432000000001</v>
      </c>
      <c r="S200" s="38">
        <v>52222.412000000004</v>
      </c>
      <c r="T200" s="38">
        <v>58297.653999999995</v>
      </c>
      <c r="U200" s="38">
        <f>2*('Gender Balance'!N200*'Gender Balance'!AR200/100)</f>
        <v>56980.14</v>
      </c>
      <c r="V200" s="38"/>
      <c r="W200" s="38"/>
      <c r="X200" s="38"/>
      <c r="Y200" s="38"/>
      <c r="Z200" s="38">
        <v>43872.28</v>
      </c>
      <c r="AA200" s="38">
        <v>46783.256000000008</v>
      </c>
      <c r="AB200" s="38">
        <v>44614.559999999998</v>
      </c>
      <c r="AC200" s="38">
        <v>43578.432000000001</v>
      </c>
      <c r="AD200" s="38">
        <v>52222.412000000004</v>
      </c>
      <c r="AE200" s="38">
        <v>58297.653999999995</v>
      </c>
      <c r="AF200" s="38"/>
      <c r="AG200" s="38"/>
      <c r="AH200" s="38"/>
      <c r="AI200" s="38"/>
      <c r="AJ200" s="38"/>
      <c r="AL200" s="45">
        <v>2</v>
      </c>
      <c r="AM200" s="45">
        <v>2.6</v>
      </c>
      <c r="AN200" s="45">
        <v>3</v>
      </c>
      <c r="AO200" s="45">
        <v>2.7</v>
      </c>
      <c r="AP200" s="45">
        <v>3.8</v>
      </c>
      <c r="AQ200" s="45">
        <v>4.0999999999999996</v>
      </c>
      <c r="AR200" s="45">
        <v>4.2</v>
      </c>
      <c r="AS200" s="45"/>
      <c r="AT200" s="45"/>
      <c r="AU200" s="45"/>
    </row>
    <row r="201" spans="2:75" ht="15.75" thickBot="1" x14ac:dyDescent="0.3">
      <c r="D201" s="54" t="s">
        <v>192</v>
      </c>
      <c r="E201" s="34" t="s">
        <v>70</v>
      </c>
      <c r="F201" s="113" t="s">
        <v>5</v>
      </c>
      <c r="G201" s="34" t="s">
        <v>37</v>
      </c>
      <c r="H201" s="46">
        <v>884034</v>
      </c>
      <c r="I201" s="46">
        <v>802657</v>
      </c>
      <c r="J201" s="46">
        <v>1018478</v>
      </c>
      <c r="K201" s="46">
        <v>1131465</v>
      </c>
      <c r="L201" s="46">
        <v>1107557</v>
      </c>
      <c r="M201" s="46">
        <v>1103717</v>
      </c>
      <c r="N201" s="46">
        <v>929790</v>
      </c>
      <c r="O201" s="38">
        <v>40665.563999999998</v>
      </c>
      <c r="P201" s="38">
        <v>40132.85</v>
      </c>
      <c r="Q201" s="119">
        <v>44813.031999999999</v>
      </c>
      <c r="R201" s="38">
        <v>52047.39</v>
      </c>
      <c r="S201" s="38">
        <v>59808.078000000009</v>
      </c>
      <c r="T201" s="38">
        <v>64015.585999999996</v>
      </c>
      <c r="U201" s="38">
        <f>2*('Gender Balance'!N201*'Gender Balance'!AR201/100)</f>
        <v>65085.3</v>
      </c>
      <c r="V201" s="38"/>
      <c r="W201" s="38"/>
      <c r="X201" s="38"/>
      <c r="Y201" s="38"/>
      <c r="Z201" s="38">
        <v>40665.563999999998</v>
      </c>
      <c r="AA201" s="38">
        <v>40132.85</v>
      </c>
      <c r="AB201" s="38">
        <v>44813.031999999999</v>
      </c>
      <c r="AC201" s="38">
        <v>52047.39</v>
      </c>
      <c r="AD201" s="38">
        <v>59808.078000000009</v>
      </c>
      <c r="AE201" s="38">
        <v>64015.585999999996</v>
      </c>
      <c r="AF201" s="38"/>
      <c r="AG201" s="38"/>
      <c r="AH201" s="38"/>
      <c r="AI201" s="38"/>
      <c r="AJ201" s="38"/>
      <c r="AL201" s="45">
        <v>2.2999999999999998</v>
      </c>
      <c r="AM201" s="45">
        <v>2.5</v>
      </c>
      <c r="AN201" s="45">
        <v>2.2000000000000002</v>
      </c>
      <c r="AO201" s="45">
        <v>2.2999999999999998</v>
      </c>
      <c r="AP201" s="45">
        <v>2.7</v>
      </c>
      <c r="AQ201" s="45">
        <v>2.9</v>
      </c>
      <c r="AR201" s="45">
        <v>3.5</v>
      </c>
      <c r="AS201" s="45"/>
      <c r="AT201" s="45"/>
      <c r="AU201" s="45"/>
    </row>
    <row r="202" spans="2:75" ht="15.75" thickBot="1" x14ac:dyDescent="0.3">
      <c r="D202" s="54" t="s">
        <v>216</v>
      </c>
      <c r="E202" s="34" t="s">
        <v>70</v>
      </c>
      <c r="F202" s="113" t="s">
        <v>5</v>
      </c>
      <c r="G202" s="34" t="s">
        <v>79</v>
      </c>
      <c r="H202" s="46">
        <v>185523</v>
      </c>
      <c r="I202" s="46">
        <v>163024</v>
      </c>
      <c r="J202" s="46">
        <v>281038</v>
      </c>
      <c r="K202" s="46">
        <v>306558</v>
      </c>
      <c r="L202" s="46">
        <v>335438</v>
      </c>
      <c r="M202" s="46">
        <v>341184</v>
      </c>
      <c r="N202" s="46">
        <v>217383</v>
      </c>
      <c r="O202" s="39">
        <v>18923.345999999998</v>
      </c>
      <c r="P202" s="39">
        <v>15324.256000000001</v>
      </c>
      <c r="Q202" s="120">
        <v>19110.583999999999</v>
      </c>
      <c r="R202" s="39">
        <v>20232.827999999998</v>
      </c>
      <c r="S202" s="39">
        <v>22809.784</v>
      </c>
      <c r="T202" s="39">
        <v>24565.248000000003</v>
      </c>
      <c r="U202" s="39">
        <f>2*('Gender Balance'!N202*'Gender Balance'!AR202/100)</f>
        <v>19129.704000000002</v>
      </c>
      <c r="V202" s="39"/>
      <c r="W202" s="39"/>
      <c r="X202" s="39"/>
      <c r="Y202" s="39"/>
      <c r="Z202" s="39">
        <v>18923.345999999998</v>
      </c>
      <c r="AA202" s="39">
        <v>15324.256000000001</v>
      </c>
      <c r="AB202" s="39">
        <v>19110.583999999999</v>
      </c>
      <c r="AC202" s="39">
        <v>20232.827999999998</v>
      </c>
      <c r="AD202" s="39">
        <v>22809.784</v>
      </c>
      <c r="AE202" s="39">
        <v>24565.248000000003</v>
      </c>
      <c r="AF202" s="39"/>
      <c r="AG202" s="39"/>
      <c r="AH202" s="39"/>
      <c r="AI202" s="39"/>
      <c r="AJ202" s="39"/>
      <c r="AL202" s="45">
        <v>5.0999999999999996</v>
      </c>
      <c r="AM202" s="45">
        <v>4.7</v>
      </c>
      <c r="AN202" s="45">
        <v>3.4</v>
      </c>
      <c r="AO202" s="45">
        <v>3.3</v>
      </c>
      <c r="AP202" s="45">
        <v>3.4</v>
      </c>
      <c r="AQ202" s="45">
        <v>3.6</v>
      </c>
      <c r="AR202" s="45">
        <v>4.4000000000000004</v>
      </c>
      <c r="AS202" s="45"/>
      <c r="AT202" s="45"/>
      <c r="AU202" s="45"/>
    </row>
    <row r="203" spans="2:75" s="41" customFormat="1" ht="15.75" thickBot="1" x14ac:dyDescent="0.3">
      <c r="B203" s="65"/>
      <c r="D203" s="59" t="s">
        <v>112</v>
      </c>
      <c r="E203" s="35" t="s">
        <v>70</v>
      </c>
      <c r="F203" s="114" t="s">
        <v>5</v>
      </c>
      <c r="G203" s="35" t="s">
        <v>0</v>
      </c>
      <c r="H203" s="47">
        <v>2985712</v>
      </c>
      <c r="I203" s="47">
        <v>2535421</v>
      </c>
      <c r="J203" s="47">
        <v>2410667</v>
      </c>
      <c r="K203" s="47">
        <v>2632690</v>
      </c>
      <c r="L203" s="47">
        <v>2493147</v>
      </c>
      <c r="M203" s="47">
        <v>2470129</v>
      </c>
      <c r="N203" s="47">
        <v>2356726</v>
      </c>
      <c r="O203" s="50">
        <v>83599.936000000002</v>
      </c>
      <c r="P203" s="50">
        <v>81133.472000000009</v>
      </c>
      <c r="Q203" s="121">
        <v>72320.009999999995</v>
      </c>
      <c r="R203" s="50">
        <v>84246.080000000002</v>
      </c>
      <c r="S203" s="50">
        <v>89753.292000000016</v>
      </c>
      <c r="T203" s="50">
        <v>93864.901999999987</v>
      </c>
      <c r="U203" s="50">
        <f>2*('Gender Balance'!N203*'Gender Balance'!AR203/100)</f>
        <v>94269.04</v>
      </c>
      <c r="V203" s="50"/>
      <c r="W203" s="50"/>
      <c r="X203" s="50"/>
      <c r="Y203" s="50"/>
      <c r="Z203" s="50">
        <v>83599.936000000002</v>
      </c>
      <c r="AA203" s="50">
        <v>81133.472000000009</v>
      </c>
      <c r="AB203" s="50">
        <v>72320.009999999995</v>
      </c>
      <c r="AC203" s="50">
        <v>84246.080000000002</v>
      </c>
      <c r="AD203" s="50">
        <v>89753.292000000016</v>
      </c>
      <c r="AE203" s="50">
        <v>93864.901999999987</v>
      </c>
      <c r="AF203" s="50"/>
      <c r="AG203" s="40"/>
      <c r="AH203" s="40"/>
      <c r="AI203" s="40"/>
      <c r="AJ203" s="40"/>
      <c r="AK203"/>
      <c r="AL203" s="45">
        <v>1.4</v>
      </c>
      <c r="AM203" s="45">
        <v>1.6</v>
      </c>
      <c r="AN203" s="45">
        <v>1.5</v>
      </c>
      <c r="AO203" s="45">
        <v>1.6</v>
      </c>
      <c r="AP203" s="45">
        <v>1.8</v>
      </c>
      <c r="AQ203" s="45">
        <v>1.9</v>
      </c>
      <c r="AR203" s="45">
        <v>2</v>
      </c>
      <c r="AS203" s="45"/>
      <c r="AT203" s="45"/>
      <c r="AU203" s="45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2:75" ht="15.75" thickBot="1" x14ac:dyDescent="0.3">
      <c r="D204" s="54" t="s">
        <v>113</v>
      </c>
      <c r="E204" s="34" t="s">
        <v>70</v>
      </c>
      <c r="F204" s="113" t="s">
        <v>6</v>
      </c>
      <c r="G204" s="34" t="s">
        <v>34</v>
      </c>
      <c r="H204" s="46">
        <v>215367</v>
      </c>
      <c r="I204" s="46">
        <v>149009</v>
      </c>
      <c r="J204" s="46">
        <v>55674</v>
      </c>
      <c r="K204" s="46">
        <v>58188</v>
      </c>
      <c r="L204" s="46">
        <v>47877</v>
      </c>
      <c r="M204" s="46">
        <v>34411</v>
      </c>
      <c r="N204" s="46">
        <v>63013</v>
      </c>
      <c r="O204" s="37">
        <v>18090.828000000001</v>
      </c>
      <c r="P204" s="37">
        <v>17285.043999999998</v>
      </c>
      <c r="Q204" s="118">
        <v>9909.9720000000016</v>
      </c>
      <c r="R204" s="37">
        <v>11288.472</v>
      </c>
      <c r="S204" s="37">
        <v>10724.448</v>
      </c>
      <c r="T204" s="37">
        <v>9841.5460000000003</v>
      </c>
      <c r="U204" s="37">
        <f>2*('Gender Balance'!N204*'Gender Balance'!AR204/100)</f>
        <v>12476.574000000001</v>
      </c>
      <c r="V204" s="37"/>
      <c r="W204" s="37"/>
      <c r="X204" s="37"/>
      <c r="Y204" s="37"/>
      <c r="Z204" s="37">
        <v>18090.828000000001</v>
      </c>
      <c r="AA204" s="37">
        <v>17285.043999999998</v>
      </c>
      <c r="AB204" s="37">
        <v>9909.9720000000016</v>
      </c>
      <c r="AC204" s="37">
        <v>11288.472</v>
      </c>
      <c r="AD204" s="37">
        <v>10724.448</v>
      </c>
      <c r="AE204" s="37">
        <v>9841.5460000000003</v>
      </c>
      <c r="AF204" s="37"/>
      <c r="AG204" s="37"/>
      <c r="AH204" s="37"/>
      <c r="AI204" s="37"/>
      <c r="AJ204" s="37"/>
      <c r="AL204" s="45">
        <v>4.2</v>
      </c>
      <c r="AM204" s="45">
        <v>5.8</v>
      </c>
      <c r="AN204" s="45">
        <v>8.9</v>
      </c>
      <c r="AO204" s="45">
        <v>9.6999999999999993</v>
      </c>
      <c r="AP204" s="45">
        <v>11.2</v>
      </c>
      <c r="AQ204" s="45">
        <v>14.3</v>
      </c>
      <c r="AR204" s="45">
        <v>9.9</v>
      </c>
      <c r="AS204" s="45"/>
      <c r="AT204" s="45"/>
      <c r="AU204" s="45"/>
    </row>
    <row r="205" spans="2:75" ht="15.75" thickBot="1" x14ac:dyDescent="0.3">
      <c r="D205" s="54" t="s">
        <v>114</v>
      </c>
      <c r="E205" s="34" t="s">
        <v>70</v>
      </c>
      <c r="F205" s="113" t="s">
        <v>6</v>
      </c>
      <c r="G205" s="34" t="s">
        <v>35</v>
      </c>
      <c r="H205" s="46">
        <v>470329</v>
      </c>
      <c r="I205" s="46">
        <v>407243</v>
      </c>
      <c r="J205" s="46">
        <v>254733</v>
      </c>
      <c r="K205" s="46">
        <v>250097</v>
      </c>
      <c r="L205" s="46">
        <v>201759</v>
      </c>
      <c r="M205" s="46">
        <v>213716</v>
      </c>
      <c r="N205" s="46">
        <v>301319</v>
      </c>
      <c r="O205" s="38">
        <v>32923.03</v>
      </c>
      <c r="P205" s="38">
        <v>33393.925999999999</v>
      </c>
      <c r="Q205" s="119">
        <v>22925.97</v>
      </c>
      <c r="R205" s="38">
        <v>25009.7</v>
      </c>
      <c r="S205" s="38">
        <v>24614.597999999998</v>
      </c>
      <c r="T205" s="38">
        <v>28210.511999999999</v>
      </c>
      <c r="U205" s="38">
        <f>2*('Gender Balance'!N205*'Gender Balance'!AR205/100)</f>
        <v>32542.452000000001</v>
      </c>
      <c r="V205" s="38"/>
      <c r="W205" s="38"/>
      <c r="X205" s="38"/>
      <c r="Y205" s="38"/>
      <c r="Z205" s="38">
        <v>32923.03</v>
      </c>
      <c r="AA205" s="38">
        <v>33393.925999999999</v>
      </c>
      <c r="AB205" s="38">
        <v>22925.97</v>
      </c>
      <c r="AC205" s="38">
        <v>25009.7</v>
      </c>
      <c r="AD205" s="38">
        <v>24614.597999999998</v>
      </c>
      <c r="AE205" s="38">
        <v>28210.511999999999</v>
      </c>
      <c r="AF205" s="38"/>
      <c r="AG205" s="38"/>
      <c r="AH205" s="38"/>
      <c r="AI205" s="38"/>
      <c r="AJ205" s="38"/>
      <c r="AL205" s="45">
        <v>3.5</v>
      </c>
      <c r="AM205" s="45">
        <v>4.0999999999999996</v>
      </c>
      <c r="AN205" s="45">
        <v>4.5</v>
      </c>
      <c r="AO205" s="45">
        <v>5</v>
      </c>
      <c r="AP205" s="45">
        <v>6.1</v>
      </c>
      <c r="AQ205" s="45">
        <v>6.6</v>
      </c>
      <c r="AR205" s="45">
        <v>5.4</v>
      </c>
      <c r="AS205" s="45"/>
      <c r="AT205" s="45"/>
      <c r="AU205" s="45"/>
    </row>
    <row r="206" spans="2:75" ht="15.75" thickBot="1" x14ac:dyDescent="0.3">
      <c r="D206" s="54" t="s">
        <v>260</v>
      </c>
      <c r="E206" s="34" t="s">
        <v>70</v>
      </c>
      <c r="F206" s="113" t="s">
        <v>6</v>
      </c>
      <c r="G206" s="34" t="s">
        <v>36</v>
      </c>
      <c r="H206" s="46">
        <v>900201</v>
      </c>
      <c r="I206" s="46">
        <v>712667</v>
      </c>
      <c r="J206" s="46">
        <v>546472</v>
      </c>
      <c r="K206" s="46">
        <v>575809</v>
      </c>
      <c r="L206" s="46">
        <v>514709</v>
      </c>
      <c r="M206" s="46">
        <v>525687</v>
      </c>
      <c r="N206" s="46">
        <v>458889</v>
      </c>
      <c r="O206" s="38">
        <v>41409.245999999999</v>
      </c>
      <c r="P206" s="38">
        <v>47036.022000000004</v>
      </c>
      <c r="Q206" s="119">
        <v>32788.32</v>
      </c>
      <c r="R206" s="38">
        <v>38003.394</v>
      </c>
      <c r="S206" s="38">
        <v>39117.883999999998</v>
      </c>
      <c r="T206" s="38">
        <v>43106.333999999995</v>
      </c>
      <c r="U206" s="38">
        <f>2*('Gender Balance'!N206*'Gender Balance'!AR206/100)</f>
        <v>41300.01</v>
      </c>
      <c r="V206" s="38"/>
      <c r="W206" s="38"/>
      <c r="X206" s="38"/>
      <c r="Y206" s="38"/>
      <c r="Z206" s="38">
        <v>41409.245999999999</v>
      </c>
      <c r="AA206" s="38">
        <v>47036.022000000004</v>
      </c>
      <c r="AB206" s="38">
        <v>32788.32</v>
      </c>
      <c r="AC206" s="38">
        <v>38003.394</v>
      </c>
      <c r="AD206" s="38">
        <v>39117.883999999998</v>
      </c>
      <c r="AE206" s="38">
        <v>43106.333999999995</v>
      </c>
      <c r="AF206" s="38"/>
      <c r="AG206" s="38"/>
      <c r="AH206" s="38"/>
      <c r="AI206" s="38"/>
      <c r="AJ206" s="38"/>
      <c r="AL206" s="45">
        <v>2.2999999999999998</v>
      </c>
      <c r="AM206" s="45">
        <v>3.3</v>
      </c>
      <c r="AN206" s="45">
        <v>3</v>
      </c>
      <c r="AO206" s="45">
        <v>3.3</v>
      </c>
      <c r="AP206" s="45">
        <v>3.8</v>
      </c>
      <c r="AQ206" s="45">
        <v>4.0999999999999996</v>
      </c>
      <c r="AR206" s="45">
        <v>4.5</v>
      </c>
      <c r="AS206" s="45"/>
      <c r="AT206" s="45"/>
      <c r="AU206" s="45"/>
    </row>
    <row r="207" spans="2:75" ht="15.75" thickBot="1" x14ac:dyDescent="0.3">
      <c r="D207" s="54" t="s">
        <v>193</v>
      </c>
      <c r="E207" s="34" t="s">
        <v>70</v>
      </c>
      <c r="F207" s="113" t="s">
        <v>6</v>
      </c>
      <c r="G207" s="34" t="s">
        <v>37</v>
      </c>
      <c r="H207" s="46">
        <v>762858</v>
      </c>
      <c r="I207" s="46">
        <v>732524</v>
      </c>
      <c r="J207" s="46">
        <v>909712</v>
      </c>
      <c r="K207" s="46">
        <v>931765</v>
      </c>
      <c r="L207" s="46">
        <v>868674</v>
      </c>
      <c r="M207" s="46">
        <v>847153</v>
      </c>
      <c r="N207" s="46">
        <v>759065</v>
      </c>
      <c r="O207" s="38">
        <v>35091.468000000001</v>
      </c>
      <c r="P207" s="38">
        <v>45416.487999999998</v>
      </c>
      <c r="Q207" s="119">
        <v>47305.024000000005</v>
      </c>
      <c r="R207" s="38">
        <v>52178.84</v>
      </c>
      <c r="S207" s="38">
        <v>55595.136000000006</v>
      </c>
      <c r="T207" s="38">
        <v>59300.71</v>
      </c>
      <c r="U207" s="38">
        <f>2*('Gender Balance'!N207*'Gender Balance'!AR207/100)</f>
        <v>53134.55</v>
      </c>
      <c r="V207" s="38"/>
      <c r="W207" s="38"/>
      <c r="X207" s="38"/>
      <c r="Y207" s="38"/>
      <c r="Z207" s="38">
        <v>35091.468000000001</v>
      </c>
      <c r="AA207" s="38">
        <v>45416.487999999998</v>
      </c>
      <c r="AB207" s="38">
        <v>47305.024000000005</v>
      </c>
      <c r="AC207" s="38">
        <v>52178.84</v>
      </c>
      <c r="AD207" s="38">
        <v>55595.136000000006</v>
      </c>
      <c r="AE207" s="38">
        <v>59300.71</v>
      </c>
      <c r="AF207" s="38"/>
      <c r="AG207" s="38"/>
      <c r="AH207" s="38"/>
      <c r="AI207" s="38"/>
      <c r="AJ207" s="38"/>
      <c r="AL207" s="45">
        <v>2.2999999999999998</v>
      </c>
      <c r="AM207" s="45">
        <v>3.1</v>
      </c>
      <c r="AN207" s="45">
        <v>2.6</v>
      </c>
      <c r="AO207" s="45">
        <v>2.8</v>
      </c>
      <c r="AP207" s="45">
        <v>3.2</v>
      </c>
      <c r="AQ207" s="45">
        <v>3.5</v>
      </c>
      <c r="AR207" s="45">
        <v>3.5</v>
      </c>
      <c r="AS207" s="45"/>
      <c r="AT207" s="45"/>
      <c r="AU207" s="45"/>
    </row>
    <row r="208" spans="2:75" ht="15.75" thickBot="1" x14ac:dyDescent="0.3">
      <c r="D208" s="54" t="s">
        <v>217</v>
      </c>
      <c r="E208" s="34" t="s">
        <v>70</v>
      </c>
      <c r="F208" s="113" t="s">
        <v>6</v>
      </c>
      <c r="G208" s="34" t="s">
        <v>79</v>
      </c>
      <c r="H208" s="46">
        <v>194554</v>
      </c>
      <c r="I208" s="46">
        <v>185701</v>
      </c>
      <c r="J208" s="46">
        <v>260624</v>
      </c>
      <c r="K208" s="46">
        <v>278106</v>
      </c>
      <c r="L208" s="46">
        <v>289233</v>
      </c>
      <c r="M208" s="46">
        <v>316907</v>
      </c>
      <c r="N208" s="46">
        <v>208671</v>
      </c>
      <c r="O208" s="39">
        <v>19844.507999999998</v>
      </c>
      <c r="P208" s="39">
        <v>17455.894</v>
      </c>
      <c r="Q208" s="120">
        <v>17722.432000000001</v>
      </c>
      <c r="R208" s="39">
        <v>20023.631999999998</v>
      </c>
      <c r="S208" s="39">
        <v>21403.242000000002</v>
      </c>
      <c r="T208" s="39">
        <v>22817.304</v>
      </c>
      <c r="U208" s="39">
        <f>2*('Gender Balance'!N208*'Gender Balance'!AR208/100)</f>
        <v>18363.047999999999</v>
      </c>
      <c r="V208" s="39"/>
      <c r="W208" s="39"/>
      <c r="X208" s="39"/>
      <c r="Y208" s="39"/>
      <c r="Z208" s="39">
        <v>19844.507999999998</v>
      </c>
      <c r="AA208" s="39">
        <v>17455.894</v>
      </c>
      <c r="AB208" s="39">
        <v>17722.432000000001</v>
      </c>
      <c r="AC208" s="39">
        <v>20023.631999999998</v>
      </c>
      <c r="AD208" s="39">
        <v>21403.242000000002</v>
      </c>
      <c r="AE208" s="39">
        <v>22817.304</v>
      </c>
      <c r="AF208" s="39"/>
      <c r="AG208" s="39"/>
      <c r="AH208" s="39"/>
      <c r="AI208" s="39"/>
      <c r="AJ208" s="39"/>
      <c r="AL208" s="45">
        <v>5.0999999999999996</v>
      </c>
      <c r="AM208" s="45">
        <v>4.7</v>
      </c>
      <c r="AN208" s="45">
        <v>3.4</v>
      </c>
      <c r="AO208" s="45">
        <v>3.6</v>
      </c>
      <c r="AP208" s="45">
        <v>3.7</v>
      </c>
      <c r="AQ208" s="45">
        <v>3.6</v>
      </c>
      <c r="AR208" s="45">
        <v>4.4000000000000004</v>
      </c>
      <c r="AS208" s="45"/>
      <c r="AT208" s="45"/>
      <c r="AU208" s="45"/>
    </row>
    <row r="209" spans="2:75" s="41" customFormat="1" ht="15.75" thickBot="1" x14ac:dyDescent="0.3">
      <c r="B209" s="65"/>
      <c r="D209" s="60" t="s">
        <v>115</v>
      </c>
      <c r="E209" s="36" t="s">
        <v>70</v>
      </c>
      <c r="F209" s="115" t="s">
        <v>6</v>
      </c>
      <c r="G209" s="36" t="s">
        <v>0</v>
      </c>
      <c r="H209" s="48">
        <v>2543309</v>
      </c>
      <c r="I209" s="48">
        <v>2187144</v>
      </c>
      <c r="J209" s="48">
        <v>2027215</v>
      </c>
      <c r="K209" s="48">
        <v>2093965</v>
      </c>
      <c r="L209" s="48">
        <v>1922252</v>
      </c>
      <c r="M209" s="48">
        <v>1937874</v>
      </c>
      <c r="N209" s="48">
        <v>1790957</v>
      </c>
      <c r="O209" s="40">
        <v>71212.651999999987</v>
      </c>
      <c r="P209" s="40">
        <v>69988.608000000007</v>
      </c>
      <c r="Q209" s="122">
        <v>60816.45</v>
      </c>
      <c r="R209" s="40">
        <v>67006.880000000005</v>
      </c>
      <c r="S209" s="40">
        <v>99957.104000000007</v>
      </c>
      <c r="T209" s="40">
        <v>85266.45600000002</v>
      </c>
      <c r="U209" s="40">
        <f>2*('Gender Balance'!N209*'Gender Balance'!AR209/100)</f>
        <v>82384.021999999997</v>
      </c>
      <c r="V209" s="40"/>
      <c r="W209" s="40"/>
      <c r="X209" s="40"/>
      <c r="Y209" s="40"/>
      <c r="Z209" s="40">
        <v>71212.651999999987</v>
      </c>
      <c r="AA209" s="40">
        <v>69988.608000000007</v>
      </c>
      <c r="AB209" s="40">
        <v>60816.45</v>
      </c>
      <c r="AC209" s="40">
        <v>67006.880000000005</v>
      </c>
      <c r="AD209" s="40">
        <v>99957.104000000007</v>
      </c>
      <c r="AE209" s="40">
        <v>85266.45600000002</v>
      </c>
      <c r="AF209" s="40"/>
      <c r="AG209" s="40"/>
      <c r="AH209" s="40"/>
      <c r="AI209" s="40"/>
      <c r="AJ209" s="40"/>
      <c r="AK209"/>
      <c r="AL209" s="42">
        <v>1.4</v>
      </c>
      <c r="AM209" s="42">
        <v>1.6</v>
      </c>
      <c r="AN209" s="42">
        <v>1.5</v>
      </c>
      <c r="AO209" s="42">
        <v>1.6</v>
      </c>
      <c r="AP209" s="42">
        <v>2.6</v>
      </c>
      <c r="AQ209" s="42">
        <v>2.2000000000000002</v>
      </c>
      <c r="AR209" s="42">
        <v>2.2999999999999998</v>
      </c>
      <c r="AS209" s="42"/>
      <c r="AT209" s="42"/>
      <c r="AU209" s="42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2:75" ht="15.75" thickBot="1" x14ac:dyDescent="0.3">
      <c r="D210" s="54" t="s">
        <v>116</v>
      </c>
      <c r="E210" s="34" t="s">
        <v>71</v>
      </c>
      <c r="F210" s="113" t="s">
        <v>4</v>
      </c>
      <c r="G210" s="34" t="s">
        <v>34</v>
      </c>
      <c r="H210" s="46">
        <v>83447</v>
      </c>
      <c r="I210" s="46">
        <v>70365</v>
      </c>
      <c r="J210" s="46">
        <v>65104</v>
      </c>
      <c r="K210" s="46">
        <v>56599</v>
      </c>
      <c r="L210" s="46">
        <v>45869</v>
      </c>
      <c r="M210" s="46">
        <v>34241</v>
      </c>
      <c r="N210" s="46">
        <v>35086</v>
      </c>
      <c r="O210" s="37">
        <v>11348.791999999999</v>
      </c>
      <c r="P210" s="37">
        <v>10976.94</v>
      </c>
      <c r="Q210" s="118">
        <v>11197.888000000001</v>
      </c>
      <c r="R210" s="37">
        <v>11432.998</v>
      </c>
      <c r="S210" s="37">
        <v>10916.822</v>
      </c>
      <c r="T210" s="37">
        <v>9792.9260000000013</v>
      </c>
      <c r="U210" s="37">
        <f>2*('Gender Balance'!N210*'Gender Balance'!AR210/100)</f>
        <v>9052.1880000000001</v>
      </c>
      <c r="V210" s="37"/>
      <c r="W210" s="37"/>
      <c r="X210" s="37"/>
      <c r="Y210" s="37"/>
      <c r="Z210" s="37">
        <v>11348.791999999999</v>
      </c>
      <c r="AA210" s="37">
        <v>10976.94</v>
      </c>
      <c r="AB210" s="37">
        <v>11197.888000000001</v>
      </c>
      <c r="AC210" s="37">
        <v>11432.998</v>
      </c>
      <c r="AD210" s="37">
        <v>10916.822</v>
      </c>
      <c r="AE210" s="37">
        <v>9792.9260000000013</v>
      </c>
      <c r="AF210" s="37"/>
      <c r="AG210" s="37"/>
      <c r="AH210" s="37"/>
      <c r="AI210" s="37"/>
      <c r="AJ210" s="37"/>
      <c r="AL210" s="45">
        <v>6.8</v>
      </c>
      <c r="AM210" s="45">
        <v>7.8</v>
      </c>
      <c r="AN210" s="45">
        <v>8.6</v>
      </c>
      <c r="AO210" s="45">
        <v>10.1</v>
      </c>
      <c r="AP210" s="45">
        <v>11.9</v>
      </c>
      <c r="AQ210" s="45">
        <v>14.3</v>
      </c>
      <c r="AR210" s="45">
        <v>12.9</v>
      </c>
      <c r="AS210" s="45"/>
      <c r="AT210" s="45"/>
      <c r="AU210" s="45"/>
    </row>
    <row r="211" spans="2:75" ht="15.75" thickBot="1" x14ac:dyDescent="0.3">
      <c r="D211" s="54" t="s">
        <v>117</v>
      </c>
      <c r="E211" s="34" t="s">
        <v>71</v>
      </c>
      <c r="F211" s="113" t="s">
        <v>4</v>
      </c>
      <c r="G211" s="34" t="s">
        <v>35</v>
      </c>
      <c r="H211" s="46">
        <v>436121</v>
      </c>
      <c r="I211" s="46">
        <v>532595</v>
      </c>
      <c r="J211" s="46">
        <v>506769</v>
      </c>
      <c r="K211" s="46">
        <v>539867</v>
      </c>
      <c r="L211" s="46">
        <v>451994</v>
      </c>
      <c r="M211" s="46">
        <v>449232</v>
      </c>
      <c r="N211" s="46">
        <v>410360</v>
      </c>
      <c r="O211" s="38">
        <v>30528.47</v>
      </c>
      <c r="P211" s="38">
        <v>37281.65</v>
      </c>
      <c r="Q211" s="119">
        <v>31419.678000000004</v>
      </c>
      <c r="R211" s="38">
        <v>36710.955999999998</v>
      </c>
      <c r="S211" s="38">
        <v>44295.412000000004</v>
      </c>
      <c r="T211" s="38">
        <v>40430.879999999997</v>
      </c>
      <c r="U211" s="38">
        <f>2*('Gender Balance'!N211*'Gender Balance'!AR211/100)</f>
        <v>38573.839999999997</v>
      </c>
      <c r="V211" s="38"/>
      <c r="W211" s="38"/>
      <c r="X211" s="38"/>
      <c r="Y211" s="38"/>
      <c r="Z211" s="38">
        <v>30528.47</v>
      </c>
      <c r="AA211" s="38">
        <v>37281.65</v>
      </c>
      <c r="AB211" s="38">
        <v>31419.678000000004</v>
      </c>
      <c r="AC211" s="38">
        <v>36710.955999999998</v>
      </c>
      <c r="AD211" s="38">
        <v>44295.412000000004</v>
      </c>
      <c r="AE211" s="38">
        <v>40430.879999999997</v>
      </c>
      <c r="AF211" s="38"/>
      <c r="AG211" s="38"/>
      <c r="AH211" s="38"/>
      <c r="AI211" s="38"/>
      <c r="AJ211" s="38"/>
      <c r="AL211" s="45">
        <v>3.5</v>
      </c>
      <c r="AM211" s="45">
        <v>3.5</v>
      </c>
      <c r="AN211" s="45">
        <v>3.1</v>
      </c>
      <c r="AO211" s="45">
        <v>3.4</v>
      </c>
      <c r="AP211" s="45">
        <v>4.9000000000000004</v>
      </c>
      <c r="AQ211" s="45">
        <v>4.5</v>
      </c>
      <c r="AR211" s="45">
        <v>4.7</v>
      </c>
      <c r="AS211" s="45"/>
      <c r="AT211" s="45"/>
      <c r="AU211" s="45"/>
    </row>
    <row r="212" spans="2:75" ht="15.75" thickBot="1" x14ac:dyDescent="0.3">
      <c r="D212" s="54" t="s">
        <v>261</v>
      </c>
      <c r="E212" s="34" t="s">
        <v>71</v>
      </c>
      <c r="F212" s="113" t="s">
        <v>4</v>
      </c>
      <c r="G212" s="34" t="s">
        <v>36</v>
      </c>
      <c r="H212" s="46">
        <v>1475855</v>
      </c>
      <c r="I212" s="46">
        <v>1526084</v>
      </c>
      <c r="J212" s="46">
        <v>1364014</v>
      </c>
      <c r="K212" s="46">
        <v>1299699</v>
      </c>
      <c r="L212" s="46">
        <v>1206814</v>
      </c>
      <c r="M212" s="46">
        <v>1248019</v>
      </c>
      <c r="N212" s="46">
        <v>1291969</v>
      </c>
      <c r="O212" s="38">
        <v>59034.2</v>
      </c>
      <c r="P212" s="38">
        <v>51886.856</v>
      </c>
      <c r="Q212" s="119">
        <v>54560.56</v>
      </c>
      <c r="R212" s="38">
        <v>59786.153999999995</v>
      </c>
      <c r="S212" s="38">
        <v>62754.328000000001</v>
      </c>
      <c r="T212" s="38">
        <v>69889.063999999998</v>
      </c>
      <c r="U212" s="38">
        <f>2*('Gender Balance'!N212*'Gender Balance'!AR212/100)</f>
        <v>74934.202000000005</v>
      </c>
      <c r="V212" s="38"/>
      <c r="W212" s="38"/>
      <c r="X212" s="38"/>
      <c r="Y212" s="38"/>
      <c r="Z212" s="38">
        <v>59034.2</v>
      </c>
      <c r="AA212" s="38">
        <v>51886.856</v>
      </c>
      <c r="AB212" s="38">
        <v>54560.56</v>
      </c>
      <c r="AC212" s="38">
        <v>59786.153999999995</v>
      </c>
      <c r="AD212" s="38">
        <v>62754.328000000001</v>
      </c>
      <c r="AE212" s="38">
        <v>69889.063999999998</v>
      </c>
      <c r="AF212" s="38"/>
      <c r="AG212" s="38"/>
      <c r="AH212" s="38"/>
      <c r="AI212" s="38"/>
      <c r="AJ212" s="38"/>
      <c r="AL212" s="45">
        <v>2</v>
      </c>
      <c r="AM212" s="45">
        <v>1.7</v>
      </c>
      <c r="AN212" s="45">
        <v>2</v>
      </c>
      <c r="AO212" s="45">
        <v>2.2999999999999998</v>
      </c>
      <c r="AP212" s="45">
        <v>2.6</v>
      </c>
      <c r="AQ212" s="45">
        <v>2.8</v>
      </c>
      <c r="AR212" s="45">
        <v>2.9</v>
      </c>
      <c r="AS212" s="45"/>
      <c r="AT212" s="45"/>
      <c r="AU212" s="45"/>
    </row>
    <row r="213" spans="2:75" ht="15.75" thickBot="1" x14ac:dyDescent="0.3">
      <c r="D213" s="54" t="s">
        <v>194</v>
      </c>
      <c r="E213" s="34" t="s">
        <v>71</v>
      </c>
      <c r="F213" s="113" t="s">
        <v>4</v>
      </c>
      <c r="G213" s="34" t="s">
        <v>37</v>
      </c>
      <c r="H213" s="46">
        <v>2316006</v>
      </c>
      <c r="I213" s="46">
        <v>2676029</v>
      </c>
      <c r="J213" s="46">
        <v>2831933</v>
      </c>
      <c r="K213" s="46">
        <v>2835045</v>
      </c>
      <c r="L213" s="46">
        <v>2910413</v>
      </c>
      <c r="M213" s="46">
        <v>2915764</v>
      </c>
      <c r="N213" s="46">
        <v>2853228</v>
      </c>
      <c r="O213" s="38">
        <v>60216.156000000003</v>
      </c>
      <c r="P213" s="38">
        <v>53520.58</v>
      </c>
      <c r="Q213" s="119">
        <v>84957.99</v>
      </c>
      <c r="R213" s="38">
        <v>90721.44</v>
      </c>
      <c r="S213" s="38">
        <v>104774.868</v>
      </c>
      <c r="T213" s="38">
        <v>110799.03199999999</v>
      </c>
      <c r="U213" s="38">
        <f>2*('Gender Balance'!N213*'Gender Balance'!AR213/100)</f>
        <v>114129.12</v>
      </c>
      <c r="V213" s="38"/>
      <c r="W213" s="38"/>
      <c r="X213" s="38"/>
      <c r="Y213" s="38"/>
      <c r="Z213" s="38">
        <v>60216.156000000003</v>
      </c>
      <c r="AA213" s="38">
        <v>53520.58</v>
      </c>
      <c r="AB213" s="38">
        <v>84957.99</v>
      </c>
      <c r="AC213" s="38">
        <v>90721.44</v>
      </c>
      <c r="AD213" s="38">
        <v>104774.868</v>
      </c>
      <c r="AE213" s="38">
        <v>110799.03199999999</v>
      </c>
      <c r="AF213" s="38"/>
      <c r="AG213" s="38"/>
      <c r="AH213" s="38"/>
      <c r="AI213" s="38"/>
      <c r="AJ213" s="38"/>
      <c r="AL213" s="45">
        <v>1.3</v>
      </c>
      <c r="AM213" s="45">
        <v>1</v>
      </c>
      <c r="AN213" s="45">
        <v>1.5</v>
      </c>
      <c r="AO213" s="45">
        <v>1.6</v>
      </c>
      <c r="AP213" s="45">
        <v>1.8</v>
      </c>
      <c r="AQ213" s="45">
        <v>1.9</v>
      </c>
      <c r="AR213" s="45">
        <v>2</v>
      </c>
      <c r="AS213" s="45"/>
      <c r="AT213" s="45"/>
      <c r="AU213" s="45"/>
    </row>
    <row r="214" spans="2:75" ht="15.75" thickBot="1" x14ac:dyDescent="0.3">
      <c r="D214" s="54" t="s">
        <v>218</v>
      </c>
      <c r="E214" s="34" t="s">
        <v>71</v>
      </c>
      <c r="F214" s="113" t="s">
        <v>4</v>
      </c>
      <c r="G214" s="34" t="s">
        <v>79</v>
      </c>
      <c r="H214" s="46">
        <v>1401974</v>
      </c>
      <c r="I214" s="46">
        <v>1501903</v>
      </c>
      <c r="J214" s="46">
        <v>1547933</v>
      </c>
      <c r="K214" s="46">
        <v>1679386</v>
      </c>
      <c r="L214" s="46">
        <v>1766024</v>
      </c>
      <c r="M214" s="46">
        <v>1918424</v>
      </c>
      <c r="N214" s="46">
        <v>2036101</v>
      </c>
      <c r="O214" s="39">
        <v>47667.115999999995</v>
      </c>
      <c r="P214" s="39">
        <v>36045.671999999999</v>
      </c>
      <c r="Q214" s="120">
        <v>46437.99</v>
      </c>
      <c r="R214" s="39">
        <v>53740.351999999999</v>
      </c>
      <c r="S214" s="39">
        <v>45916.624000000003</v>
      </c>
      <c r="T214" s="39">
        <v>53715.871999999996</v>
      </c>
      <c r="U214" s="39">
        <f>2*('Gender Balance'!N214*'Gender Balance'!AR214/100)</f>
        <v>44794.222000000002</v>
      </c>
      <c r="V214" s="39"/>
      <c r="W214" s="39"/>
      <c r="X214" s="39"/>
      <c r="Y214" s="39"/>
      <c r="Z214" s="39">
        <v>47667.115999999995</v>
      </c>
      <c r="AA214" s="39">
        <v>36045.671999999999</v>
      </c>
      <c r="AB214" s="39">
        <v>46437.99</v>
      </c>
      <c r="AC214" s="39">
        <v>53740.351999999999</v>
      </c>
      <c r="AD214" s="39">
        <v>45916.624000000003</v>
      </c>
      <c r="AE214" s="39">
        <v>53715.871999999996</v>
      </c>
      <c r="AF214" s="39"/>
      <c r="AG214" s="39"/>
      <c r="AH214" s="39"/>
      <c r="AI214" s="39"/>
      <c r="AJ214" s="39"/>
      <c r="AL214" s="45">
        <v>1.7</v>
      </c>
      <c r="AM214" s="45">
        <v>1.2</v>
      </c>
      <c r="AN214" s="45">
        <v>1.5</v>
      </c>
      <c r="AO214" s="45">
        <v>1.6</v>
      </c>
      <c r="AP214" s="45">
        <v>1.3</v>
      </c>
      <c r="AQ214" s="45">
        <v>1.4</v>
      </c>
      <c r="AR214" s="45">
        <v>1.1000000000000001</v>
      </c>
      <c r="AS214" s="45"/>
      <c r="AT214" s="45"/>
      <c r="AU214" s="45"/>
    </row>
    <row r="215" spans="2:75" s="41" customFormat="1" ht="15.75" thickBot="1" x14ac:dyDescent="0.3">
      <c r="B215" s="65"/>
      <c r="D215" s="59" t="s">
        <v>118</v>
      </c>
      <c r="E215" s="35" t="s">
        <v>71</v>
      </c>
      <c r="F215" s="114" t="s">
        <v>4</v>
      </c>
      <c r="G215" s="35" t="s">
        <v>0</v>
      </c>
      <c r="H215" s="47">
        <v>5713403</v>
      </c>
      <c r="I215" s="47">
        <v>6306976</v>
      </c>
      <c r="J215" s="47">
        <v>6315753</v>
      </c>
      <c r="K215" s="47">
        <v>6410596</v>
      </c>
      <c r="L215" s="47">
        <v>6381114</v>
      </c>
      <c r="M215" s="47">
        <v>6565680</v>
      </c>
      <c r="N215" s="47">
        <v>6626744</v>
      </c>
      <c r="O215" s="50">
        <v>102841.254</v>
      </c>
      <c r="P215" s="50">
        <v>100911.61600000001</v>
      </c>
      <c r="Q215" s="121">
        <v>101052.04800000001</v>
      </c>
      <c r="R215" s="50">
        <v>115390.728</v>
      </c>
      <c r="S215" s="50">
        <v>114860.05200000001</v>
      </c>
      <c r="T215" s="50">
        <v>131313.60000000001</v>
      </c>
      <c r="U215" s="50">
        <f>2*('Gender Balance'!N215*'Gender Balance'!AR215/100)</f>
        <v>145788.36800000002</v>
      </c>
      <c r="V215" s="50"/>
      <c r="W215" s="50"/>
      <c r="X215" s="50"/>
      <c r="Y215" s="50"/>
      <c r="Z215" s="50">
        <v>102841.254</v>
      </c>
      <c r="AA215" s="50">
        <v>100911.61600000001</v>
      </c>
      <c r="AB215" s="50">
        <v>101052.04800000001</v>
      </c>
      <c r="AC215" s="50">
        <v>115390.728</v>
      </c>
      <c r="AD215" s="50">
        <v>114860.05200000001</v>
      </c>
      <c r="AE215" s="50">
        <v>131313.60000000001</v>
      </c>
      <c r="AF215" s="50"/>
      <c r="AG215" s="40"/>
      <c r="AH215" s="40"/>
      <c r="AI215" s="40"/>
      <c r="AJ215" s="40"/>
      <c r="AK215"/>
      <c r="AL215" s="45">
        <v>0.9</v>
      </c>
      <c r="AM215" s="45">
        <v>0.8</v>
      </c>
      <c r="AN215" s="45">
        <v>0.8</v>
      </c>
      <c r="AO215" s="45">
        <v>0.9</v>
      </c>
      <c r="AP215" s="45">
        <v>0.9</v>
      </c>
      <c r="AQ215" s="45">
        <v>1</v>
      </c>
      <c r="AR215" s="45">
        <v>1.1000000000000001</v>
      </c>
      <c r="AS215" s="45"/>
      <c r="AT215" s="45"/>
      <c r="AU215" s="4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2:75" ht="15.75" thickBot="1" x14ac:dyDescent="0.3">
      <c r="D216" s="54" t="s">
        <v>119</v>
      </c>
      <c r="E216" s="34" t="s">
        <v>71</v>
      </c>
      <c r="F216" s="113" t="s">
        <v>5</v>
      </c>
      <c r="G216" s="34" t="s">
        <v>34</v>
      </c>
      <c r="H216" s="46">
        <v>41394</v>
      </c>
      <c r="I216" s="46">
        <v>35627</v>
      </c>
      <c r="J216" s="46">
        <v>27742</v>
      </c>
      <c r="K216" s="46">
        <v>26783</v>
      </c>
      <c r="L216" s="46">
        <v>21012</v>
      </c>
      <c r="M216" s="46">
        <v>13785</v>
      </c>
      <c r="N216" s="46">
        <v>19324</v>
      </c>
      <c r="O216" s="37">
        <v>8113.2240000000002</v>
      </c>
      <c r="P216" s="37">
        <v>8692.9879999999994</v>
      </c>
      <c r="Q216" s="118">
        <v>7379.3720000000003</v>
      </c>
      <c r="R216" s="37">
        <v>7713.5039999999999</v>
      </c>
      <c r="S216" s="37">
        <v>7102.0559999999996</v>
      </c>
      <c r="T216" s="37">
        <v>5982.69</v>
      </c>
      <c r="U216" s="37">
        <f>2*('Gender Balance'!N216*'Gender Balance'!AR216/100)</f>
        <v>6802.0480000000007</v>
      </c>
      <c r="V216" s="37"/>
      <c r="W216" s="37"/>
      <c r="X216" s="37"/>
      <c r="Y216" s="37"/>
      <c r="Z216" s="37">
        <v>8113.2240000000002</v>
      </c>
      <c r="AA216" s="37">
        <v>8692.9879999999994</v>
      </c>
      <c r="AB216" s="37">
        <v>7379.3720000000003</v>
      </c>
      <c r="AC216" s="37">
        <v>7713.5039999999999</v>
      </c>
      <c r="AD216" s="37">
        <v>7102.0559999999996</v>
      </c>
      <c r="AE216" s="37">
        <v>5982.69</v>
      </c>
      <c r="AF216" s="37"/>
      <c r="AG216" s="37"/>
      <c r="AH216" s="37"/>
      <c r="AI216" s="37"/>
      <c r="AJ216" s="37"/>
      <c r="AL216" s="45">
        <v>9.8000000000000007</v>
      </c>
      <c r="AM216" s="45">
        <v>12.2</v>
      </c>
      <c r="AN216" s="45">
        <v>13.3</v>
      </c>
      <c r="AO216" s="45">
        <v>14.4</v>
      </c>
      <c r="AP216" s="45">
        <v>16.899999999999999</v>
      </c>
      <c r="AQ216" s="45">
        <v>21.7</v>
      </c>
      <c r="AR216" s="45">
        <v>17.600000000000001</v>
      </c>
      <c r="AS216" s="45"/>
      <c r="AT216" s="45"/>
      <c r="AU216" s="45"/>
    </row>
    <row r="217" spans="2:75" ht="15.75" thickBot="1" x14ac:dyDescent="0.3">
      <c r="D217" s="54" t="s">
        <v>120</v>
      </c>
      <c r="E217" s="34" t="s">
        <v>71</v>
      </c>
      <c r="F217" s="113" t="s">
        <v>5</v>
      </c>
      <c r="G217" s="34" t="s">
        <v>35</v>
      </c>
      <c r="H217" s="46">
        <v>214307</v>
      </c>
      <c r="I217" s="46">
        <v>257629</v>
      </c>
      <c r="J217" s="46">
        <v>236003</v>
      </c>
      <c r="K217" s="46">
        <v>242013</v>
      </c>
      <c r="L217" s="46">
        <v>204306</v>
      </c>
      <c r="M217" s="46">
        <v>219520</v>
      </c>
      <c r="N217" s="46">
        <v>195852</v>
      </c>
      <c r="O217" s="38">
        <v>21859.313999999998</v>
      </c>
      <c r="P217" s="38">
        <v>26278.157999999999</v>
      </c>
      <c r="Q217" s="119">
        <v>24072.305999999997</v>
      </c>
      <c r="R217" s="38">
        <v>27589.482000000004</v>
      </c>
      <c r="S217" s="38">
        <v>24925.331999999999</v>
      </c>
      <c r="T217" s="38">
        <v>28976.639999999999</v>
      </c>
      <c r="U217" s="38">
        <f>2*('Gender Balance'!N217*'Gender Balance'!AR217/100)</f>
        <v>30161.208000000002</v>
      </c>
      <c r="V217" s="38"/>
      <c r="W217" s="38"/>
      <c r="X217" s="38"/>
      <c r="Y217" s="38"/>
      <c r="Z217" s="38">
        <v>21859.313999999998</v>
      </c>
      <c r="AA217" s="38">
        <v>26278.157999999999</v>
      </c>
      <c r="AB217" s="38">
        <v>24072.305999999997</v>
      </c>
      <c r="AC217" s="38">
        <v>27589.482000000004</v>
      </c>
      <c r="AD217" s="38">
        <v>24925.331999999999</v>
      </c>
      <c r="AE217" s="38">
        <v>28976.639999999999</v>
      </c>
      <c r="AF217" s="38"/>
      <c r="AG217" s="38"/>
      <c r="AH217" s="38"/>
      <c r="AI217" s="38"/>
      <c r="AJ217" s="38"/>
      <c r="AL217" s="45">
        <v>5.0999999999999996</v>
      </c>
      <c r="AM217" s="45">
        <v>5.0999999999999996</v>
      </c>
      <c r="AN217" s="45">
        <v>5.0999999999999996</v>
      </c>
      <c r="AO217" s="45">
        <v>5.7</v>
      </c>
      <c r="AP217" s="45">
        <v>6.1</v>
      </c>
      <c r="AQ217" s="45">
        <v>6.6</v>
      </c>
      <c r="AR217" s="45">
        <v>7.7</v>
      </c>
      <c r="AS217" s="45"/>
      <c r="AT217" s="45"/>
      <c r="AU217" s="45"/>
    </row>
    <row r="218" spans="2:75" ht="15.75" thickBot="1" x14ac:dyDescent="0.3">
      <c r="D218" s="54" t="s">
        <v>262</v>
      </c>
      <c r="E218" s="34" t="s">
        <v>71</v>
      </c>
      <c r="F218" s="113" t="s">
        <v>5</v>
      </c>
      <c r="G218" s="34" t="s">
        <v>36</v>
      </c>
      <c r="H218" s="46">
        <v>710940</v>
      </c>
      <c r="I218" s="46">
        <v>751404</v>
      </c>
      <c r="J218" s="46">
        <v>680778</v>
      </c>
      <c r="K218" s="46">
        <v>657021</v>
      </c>
      <c r="L218" s="46">
        <v>615093</v>
      </c>
      <c r="M218" s="46">
        <v>624439</v>
      </c>
      <c r="N218" s="46">
        <v>672841</v>
      </c>
      <c r="O218" s="38">
        <v>41234.519999999997</v>
      </c>
      <c r="P218" s="38">
        <v>39073.008000000002</v>
      </c>
      <c r="Q218" s="119">
        <v>40846.68</v>
      </c>
      <c r="R218" s="38">
        <v>43363.385999999999</v>
      </c>
      <c r="S218" s="38">
        <v>46747.067999999999</v>
      </c>
      <c r="T218" s="38">
        <v>51203.998</v>
      </c>
      <c r="U218" s="38">
        <f>2*('Gender Balance'!N218*'Gender Balance'!AR218/100)</f>
        <v>56518.644</v>
      </c>
      <c r="V218" s="38"/>
      <c r="W218" s="38"/>
      <c r="X218" s="38"/>
      <c r="Y218" s="38"/>
      <c r="Z218" s="38">
        <v>41234.519999999997</v>
      </c>
      <c r="AA218" s="38">
        <v>39073.008000000002</v>
      </c>
      <c r="AB218" s="38">
        <v>40846.68</v>
      </c>
      <c r="AC218" s="38">
        <v>43363.385999999999</v>
      </c>
      <c r="AD218" s="38">
        <v>46747.067999999999</v>
      </c>
      <c r="AE218" s="38">
        <v>51203.998</v>
      </c>
      <c r="AF218" s="38"/>
      <c r="AG218" s="38"/>
      <c r="AH218" s="38"/>
      <c r="AI218" s="38"/>
      <c r="AJ218" s="38"/>
      <c r="AL218" s="45">
        <v>2.9</v>
      </c>
      <c r="AM218" s="45">
        <v>2.6</v>
      </c>
      <c r="AN218" s="45">
        <v>3</v>
      </c>
      <c r="AO218" s="45">
        <v>3.3</v>
      </c>
      <c r="AP218" s="45">
        <v>3.8</v>
      </c>
      <c r="AQ218" s="45">
        <v>4.0999999999999996</v>
      </c>
      <c r="AR218" s="45">
        <v>4.2</v>
      </c>
      <c r="AS218" s="45"/>
      <c r="AT218" s="45"/>
      <c r="AU218" s="45"/>
    </row>
    <row r="219" spans="2:75" ht="15.75" thickBot="1" x14ac:dyDescent="0.3">
      <c r="D219" s="54" t="s">
        <v>195</v>
      </c>
      <c r="E219" s="34" t="s">
        <v>71</v>
      </c>
      <c r="F219" s="113" t="s">
        <v>5</v>
      </c>
      <c r="G219" s="34" t="s">
        <v>37</v>
      </c>
      <c r="H219" s="46">
        <v>1336918</v>
      </c>
      <c r="I219" s="46">
        <v>1530635</v>
      </c>
      <c r="J219" s="46">
        <v>1585991</v>
      </c>
      <c r="K219" s="46">
        <v>1591877</v>
      </c>
      <c r="L219" s="46">
        <v>1568346</v>
      </c>
      <c r="M219" s="46">
        <v>1580017</v>
      </c>
      <c r="N219" s="46">
        <v>1545133</v>
      </c>
      <c r="O219" s="38">
        <v>53476.72</v>
      </c>
      <c r="P219" s="38">
        <v>52041.59</v>
      </c>
      <c r="Q219" s="119">
        <v>57095.676000000007</v>
      </c>
      <c r="R219" s="38">
        <v>73226.34199999999</v>
      </c>
      <c r="S219" s="38">
        <v>84690.684000000008</v>
      </c>
      <c r="T219" s="38">
        <v>72680.781999999992</v>
      </c>
      <c r="U219" s="38">
        <f>2*('Gender Balance'!N219*'Gender Balance'!AR219/100)</f>
        <v>74166.383999999991</v>
      </c>
      <c r="V219" s="38"/>
      <c r="W219" s="38"/>
      <c r="X219" s="38"/>
      <c r="Y219" s="38"/>
      <c r="Z219" s="38">
        <v>53476.72</v>
      </c>
      <c r="AA219" s="38">
        <v>52041.59</v>
      </c>
      <c r="AB219" s="38">
        <v>57095.676000000007</v>
      </c>
      <c r="AC219" s="38">
        <v>73226.34199999999</v>
      </c>
      <c r="AD219" s="38">
        <v>84690.684000000008</v>
      </c>
      <c r="AE219" s="38">
        <v>72680.781999999992</v>
      </c>
      <c r="AF219" s="38"/>
      <c r="AG219" s="38"/>
      <c r="AH219" s="38"/>
      <c r="AI219" s="38"/>
      <c r="AJ219" s="38"/>
      <c r="AL219" s="45">
        <v>2</v>
      </c>
      <c r="AM219" s="45">
        <v>1.7</v>
      </c>
      <c r="AN219" s="45">
        <v>1.8</v>
      </c>
      <c r="AO219" s="45">
        <v>2.2999999999999998</v>
      </c>
      <c r="AP219" s="45">
        <v>2.7</v>
      </c>
      <c r="AQ219" s="45">
        <v>2.2999999999999998</v>
      </c>
      <c r="AR219" s="45">
        <v>2.4</v>
      </c>
      <c r="AS219" s="45"/>
      <c r="AT219" s="45"/>
      <c r="AU219" s="45"/>
    </row>
    <row r="220" spans="2:75" ht="15.75" thickBot="1" x14ac:dyDescent="0.3">
      <c r="D220" s="54" t="s">
        <v>219</v>
      </c>
      <c r="E220" s="34" t="s">
        <v>71</v>
      </c>
      <c r="F220" s="113" t="s">
        <v>5</v>
      </c>
      <c r="G220" s="34" t="s">
        <v>79</v>
      </c>
      <c r="H220" s="46">
        <v>876676</v>
      </c>
      <c r="I220" s="46">
        <v>926028</v>
      </c>
      <c r="J220" s="46">
        <v>966871</v>
      </c>
      <c r="K220" s="46">
        <v>1017038</v>
      </c>
      <c r="L220" s="46">
        <v>1056353</v>
      </c>
      <c r="M220" s="46">
        <v>1145762</v>
      </c>
      <c r="N220" s="46">
        <v>1194740</v>
      </c>
      <c r="O220" s="39">
        <v>35067.040000000001</v>
      </c>
      <c r="P220" s="39">
        <v>35189.063999999998</v>
      </c>
      <c r="Q220" s="120">
        <v>36741.097999999998</v>
      </c>
      <c r="R220" s="39">
        <v>32545.216</v>
      </c>
      <c r="S220" s="39">
        <v>35916.002</v>
      </c>
      <c r="T220" s="39">
        <v>41247.432000000001</v>
      </c>
      <c r="U220" s="39">
        <f>2*('Gender Balance'!N220*'Gender Balance'!AR220/100)</f>
        <v>43010.64</v>
      </c>
      <c r="V220" s="39"/>
      <c r="W220" s="39"/>
      <c r="X220" s="39"/>
      <c r="Y220" s="39"/>
      <c r="Z220" s="39">
        <v>35067.040000000001</v>
      </c>
      <c r="AA220" s="39">
        <v>35189.063999999998</v>
      </c>
      <c r="AB220" s="39">
        <v>36741.097999999998</v>
      </c>
      <c r="AC220" s="39">
        <v>32545.216</v>
      </c>
      <c r="AD220" s="39">
        <v>35916.002</v>
      </c>
      <c r="AE220" s="39">
        <v>41247.432000000001</v>
      </c>
      <c r="AF220" s="39"/>
      <c r="AG220" s="39"/>
      <c r="AH220" s="39"/>
      <c r="AI220" s="39"/>
      <c r="AJ220" s="39"/>
      <c r="AL220" s="45">
        <v>2</v>
      </c>
      <c r="AM220" s="45">
        <v>1.9</v>
      </c>
      <c r="AN220" s="45">
        <v>1.9</v>
      </c>
      <c r="AO220" s="45">
        <v>1.6</v>
      </c>
      <c r="AP220" s="45">
        <v>1.7</v>
      </c>
      <c r="AQ220" s="45">
        <v>1.8</v>
      </c>
      <c r="AR220" s="45">
        <v>1.8</v>
      </c>
      <c r="AS220" s="45"/>
      <c r="AT220" s="45"/>
      <c r="AU220" s="45"/>
    </row>
    <row r="221" spans="2:75" s="41" customFormat="1" ht="15.75" thickBot="1" x14ac:dyDescent="0.3">
      <c r="B221" s="65"/>
      <c r="D221" s="59" t="s">
        <v>121</v>
      </c>
      <c r="E221" s="35" t="s">
        <v>71</v>
      </c>
      <c r="F221" s="114" t="s">
        <v>5</v>
      </c>
      <c r="G221" s="35" t="s">
        <v>0</v>
      </c>
      <c r="H221" s="47">
        <v>3180235</v>
      </c>
      <c r="I221" s="47">
        <v>3501323</v>
      </c>
      <c r="J221" s="47">
        <v>3497385</v>
      </c>
      <c r="K221" s="47">
        <v>3534732</v>
      </c>
      <c r="L221" s="47">
        <v>3465110</v>
      </c>
      <c r="M221" s="47">
        <v>3583523</v>
      </c>
      <c r="N221" s="47">
        <v>3627890</v>
      </c>
      <c r="O221" s="50">
        <v>69965.170000000013</v>
      </c>
      <c r="P221" s="50">
        <v>84031.751999999993</v>
      </c>
      <c r="Q221" s="121">
        <v>83937.24</v>
      </c>
      <c r="R221" s="50">
        <v>91903.032000000007</v>
      </c>
      <c r="S221" s="50">
        <v>97023.08</v>
      </c>
      <c r="T221" s="50">
        <v>107505.69</v>
      </c>
      <c r="U221" s="50">
        <f>2*('Gender Balance'!N221*'Gender Balance'!AR221/100)</f>
        <v>116092.48</v>
      </c>
      <c r="V221" s="50"/>
      <c r="W221" s="50"/>
      <c r="X221" s="50"/>
      <c r="Y221" s="50"/>
      <c r="Z221" s="50">
        <v>69965.170000000013</v>
      </c>
      <c r="AA221" s="50">
        <v>84031.751999999993</v>
      </c>
      <c r="AB221" s="50">
        <v>83937.24</v>
      </c>
      <c r="AC221" s="50">
        <v>91903.032000000007</v>
      </c>
      <c r="AD221" s="50">
        <v>97023.08</v>
      </c>
      <c r="AE221" s="50">
        <v>107505.69</v>
      </c>
      <c r="AF221" s="50"/>
      <c r="AG221" s="40"/>
      <c r="AH221" s="40"/>
      <c r="AI221" s="40"/>
      <c r="AJ221" s="40"/>
      <c r="AK221"/>
      <c r="AL221" s="45">
        <v>1.1000000000000001</v>
      </c>
      <c r="AM221" s="45">
        <v>1.2</v>
      </c>
      <c r="AN221" s="45">
        <v>1.2</v>
      </c>
      <c r="AO221" s="45">
        <v>1.3</v>
      </c>
      <c r="AP221" s="45">
        <v>1.4</v>
      </c>
      <c r="AQ221" s="45">
        <v>1.5</v>
      </c>
      <c r="AR221" s="45">
        <v>1.6</v>
      </c>
      <c r="AS221" s="45"/>
      <c r="AT221" s="45"/>
      <c r="AU221" s="45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2:75" ht="15.75" thickBot="1" x14ac:dyDescent="0.3">
      <c r="D222" s="54" t="s">
        <v>122</v>
      </c>
      <c r="E222" s="34" t="s">
        <v>71</v>
      </c>
      <c r="F222" s="113" t="s">
        <v>6</v>
      </c>
      <c r="G222" s="34" t="s">
        <v>34</v>
      </c>
      <c r="H222" s="46">
        <v>42053</v>
      </c>
      <c r="I222" s="46">
        <v>34738</v>
      </c>
      <c r="J222" s="46">
        <v>37362</v>
      </c>
      <c r="K222" s="46">
        <v>29816</v>
      </c>
      <c r="L222" s="46">
        <v>24857</v>
      </c>
      <c r="M222" s="46">
        <v>20456</v>
      </c>
      <c r="N222" s="46">
        <v>15762</v>
      </c>
      <c r="O222" s="37">
        <v>8242.3880000000008</v>
      </c>
      <c r="P222" s="37">
        <v>8476.0720000000001</v>
      </c>
      <c r="Q222" s="118">
        <v>8369.0879999999997</v>
      </c>
      <c r="R222" s="37">
        <v>8587.0079999999998</v>
      </c>
      <c r="S222" s="37">
        <v>8401.6659999999993</v>
      </c>
      <c r="T222" s="37">
        <v>7159.6</v>
      </c>
      <c r="U222" s="37">
        <f>2*('Gender Balance'!N222*'Gender Balance'!AR222/100)</f>
        <v>6241.7520000000004</v>
      </c>
      <c r="V222" s="37"/>
      <c r="W222" s="37"/>
      <c r="X222" s="37"/>
      <c r="Y222" s="37"/>
      <c r="Z222" s="37">
        <v>8242.3880000000008</v>
      </c>
      <c r="AA222" s="37">
        <v>8476.0720000000001</v>
      </c>
      <c r="AB222" s="37">
        <v>8369.0879999999997</v>
      </c>
      <c r="AC222" s="37">
        <v>8587.0079999999998</v>
      </c>
      <c r="AD222" s="37">
        <v>8401.6659999999993</v>
      </c>
      <c r="AE222" s="37">
        <v>7159.6</v>
      </c>
      <c r="AF222" s="37"/>
      <c r="AG222" s="37"/>
      <c r="AH222" s="37"/>
      <c r="AI222" s="37"/>
      <c r="AJ222" s="37"/>
      <c r="AL222" s="45">
        <v>9.8000000000000007</v>
      </c>
      <c r="AM222" s="45">
        <v>12.2</v>
      </c>
      <c r="AN222" s="45">
        <v>11.2</v>
      </c>
      <c r="AO222" s="45">
        <v>14.4</v>
      </c>
      <c r="AP222" s="45">
        <v>16.899999999999999</v>
      </c>
      <c r="AQ222" s="45">
        <v>17.5</v>
      </c>
      <c r="AR222" s="45">
        <v>19.8</v>
      </c>
      <c r="AS222" s="45"/>
      <c r="AT222" s="45"/>
      <c r="AU222" s="45"/>
    </row>
    <row r="223" spans="2:75" ht="15.75" thickBot="1" x14ac:dyDescent="0.3">
      <c r="D223" s="54" t="s">
        <v>123</v>
      </c>
      <c r="E223" s="34" t="s">
        <v>71</v>
      </c>
      <c r="F223" s="113" t="s">
        <v>6</v>
      </c>
      <c r="G223" s="34" t="s">
        <v>35</v>
      </c>
      <c r="H223" s="46">
        <v>221814</v>
      </c>
      <c r="I223" s="46">
        <v>274966</v>
      </c>
      <c r="J223" s="46">
        <v>270766</v>
      </c>
      <c r="K223" s="46">
        <v>297854</v>
      </c>
      <c r="L223" s="46">
        <v>247688</v>
      </c>
      <c r="M223" s="46">
        <v>229712</v>
      </c>
      <c r="N223" s="46">
        <v>214508</v>
      </c>
      <c r="O223" s="38">
        <v>22625.027999999998</v>
      </c>
      <c r="P223" s="38">
        <v>28046.531999999996</v>
      </c>
      <c r="Q223" s="119">
        <v>24368.94</v>
      </c>
      <c r="R223" s="38">
        <v>29785.4</v>
      </c>
      <c r="S223" s="38">
        <v>30217.935999999998</v>
      </c>
      <c r="T223" s="38">
        <v>30321.984</v>
      </c>
      <c r="U223" s="38">
        <f>2*('Gender Balance'!N223*'Gender Balance'!AR223/100)</f>
        <v>28744.072</v>
      </c>
      <c r="V223" s="38"/>
      <c r="W223" s="38"/>
      <c r="X223" s="38"/>
      <c r="Y223" s="38"/>
      <c r="Z223" s="38">
        <v>22625.027999999998</v>
      </c>
      <c r="AA223" s="38">
        <v>28046.531999999996</v>
      </c>
      <c r="AB223" s="38">
        <v>24368.94</v>
      </c>
      <c r="AC223" s="38">
        <v>29785.4</v>
      </c>
      <c r="AD223" s="38">
        <v>30217.935999999998</v>
      </c>
      <c r="AE223" s="38">
        <v>30321.984</v>
      </c>
      <c r="AF223" s="38"/>
      <c r="AG223" s="38"/>
      <c r="AH223" s="38"/>
      <c r="AI223" s="38"/>
      <c r="AJ223" s="38"/>
      <c r="AL223" s="45">
        <v>5.0999999999999996</v>
      </c>
      <c r="AM223" s="45">
        <v>5.0999999999999996</v>
      </c>
      <c r="AN223" s="45">
        <v>4.5</v>
      </c>
      <c r="AO223" s="45">
        <v>5</v>
      </c>
      <c r="AP223" s="45">
        <v>6.1</v>
      </c>
      <c r="AQ223" s="45">
        <v>6.6</v>
      </c>
      <c r="AR223" s="45">
        <v>6.7</v>
      </c>
      <c r="AS223" s="45"/>
      <c r="AT223" s="45"/>
      <c r="AU223" s="45"/>
    </row>
    <row r="224" spans="2:75" ht="15.75" thickBot="1" x14ac:dyDescent="0.3">
      <c r="D224" s="54" t="s">
        <v>263</v>
      </c>
      <c r="E224" s="34" t="s">
        <v>71</v>
      </c>
      <c r="F224" s="113" t="s">
        <v>6</v>
      </c>
      <c r="G224" s="34" t="s">
        <v>36</v>
      </c>
      <c r="H224" s="46">
        <v>764915</v>
      </c>
      <c r="I224" s="46">
        <v>774680</v>
      </c>
      <c r="J224" s="46">
        <v>683236</v>
      </c>
      <c r="K224" s="46">
        <v>642678</v>
      </c>
      <c r="L224" s="46">
        <v>591721</v>
      </c>
      <c r="M224" s="46">
        <v>623580</v>
      </c>
      <c r="N224" s="46">
        <v>619128</v>
      </c>
      <c r="O224" s="38">
        <v>30596.6</v>
      </c>
      <c r="P224" s="38">
        <v>40283.360000000001</v>
      </c>
      <c r="Q224" s="119">
        <v>40994.160000000003</v>
      </c>
      <c r="R224" s="38">
        <v>42416.748</v>
      </c>
      <c r="S224" s="38">
        <v>44970.795999999995</v>
      </c>
      <c r="T224" s="38">
        <v>51133.56</v>
      </c>
      <c r="U224" s="38">
        <f>2*('Gender Balance'!N224*'Gender Balance'!AR224/100)</f>
        <v>52006.752</v>
      </c>
      <c r="V224" s="38"/>
      <c r="W224" s="38"/>
      <c r="X224" s="38"/>
      <c r="Y224" s="38"/>
      <c r="Z224" s="38">
        <v>30596.6</v>
      </c>
      <c r="AA224" s="38">
        <v>40283.360000000001</v>
      </c>
      <c r="AB224" s="38">
        <v>40994.160000000003</v>
      </c>
      <c r="AC224" s="38">
        <v>42416.748</v>
      </c>
      <c r="AD224" s="38">
        <v>44970.795999999995</v>
      </c>
      <c r="AE224" s="38">
        <v>51133.56</v>
      </c>
      <c r="AF224" s="38"/>
      <c r="AG224" s="38"/>
      <c r="AH224" s="38"/>
      <c r="AI224" s="38"/>
      <c r="AJ224" s="38"/>
      <c r="AL224" s="45">
        <v>2</v>
      </c>
      <c r="AM224" s="45">
        <v>2.6</v>
      </c>
      <c r="AN224" s="45">
        <v>3</v>
      </c>
      <c r="AO224" s="45">
        <v>3.3</v>
      </c>
      <c r="AP224" s="45">
        <v>3.8</v>
      </c>
      <c r="AQ224" s="45">
        <v>4.0999999999999996</v>
      </c>
      <c r="AR224" s="45">
        <v>4.2</v>
      </c>
      <c r="AS224" s="45"/>
      <c r="AT224" s="45"/>
      <c r="AU224" s="45"/>
    </row>
    <row r="225" spans="2:75" ht="15.75" thickBot="1" x14ac:dyDescent="0.3">
      <c r="D225" s="54" t="s">
        <v>196</v>
      </c>
      <c r="E225" s="34" t="s">
        <v>71</v>
      </c>
      <c r="F225" s="113" t="s">
        <v>6</v>
      </c>
      <c r="G225" s="34" t="s">
        <v>37</v>
      </c>
      <c r="H225" s="46">
        <v>979088</v>
      </c>
      <c r="I225" s="46">
        <v>1145394</v>
      </c>
      <c r="J225" s="46">
        <v>1245942</v>
      </c>
      <c r="K225" s="46">
        <v>1243168</v>
      </c>
      <c r="L225" s="46">
        <v>1342067</v>
      </c>
      <c r="M225" s="46">
        <v>1335747</v>
      </c>
      <c r="N225" s="46">
        <v>1308095</v>
      </c>
      <c r="O225" s="38">
        <v>45038.047999999995</v>
      </c>
      <c r="P225" s="38">
        <v>48106.547999999995</v>
      </c>
      <c r="Q225" s="119">
        <v>54821.448000000004</v>
      </c>
      <c r="R225" s="38">
        <v>57185.727999999996</v>
      </c>
      <c r="S225" s="38">
        <v>72471.618000000002</v>
      </c>
      <c r="T225" s="38">
        <v>77473.326000000001</v>
      </c>
      <c r="U225" s="38">
        <f>2*('Gender Balance'!N225*'Gender Balance'!AR225/100)</f>
        <v>78485.7</v>
      </c>
      <c r="V225" s="38"/>
      <c r="W225" s="38"/>
      <c r="X225" s="38"/>
      <c r="Y225" s="38"/>
      <c r="Z225" s="38">
        <v>45038.047999999995</v>
      </c>
      <c r="AA225" s="38">
        <v>48106.547999999995</v>
      </c>
      <c r="AB225" s="38">
        <v>54821.448000000004</v>
      </c>
      <c r="AC225" s="38">
        <v>57185.727999999996</v>
      </c>
      <c r="AD225" s="38">
        <v>72471.618000000002</v>
      </c>
      <c r="AE225" s="38">
        <v>77473.326000000001</v>
      </c>
      <c r="AF225" s="38"/>
      <c r="AG225" s="38"/>
      <c r="AH225" s="38"/>
      <c r="AI225" s="38"/>
      <c r="AJ225" s="38"/>
      <c r="AL225" s="45">
        <v>2.2999999999999998</v>
      </c>
      <c r="AM225" s="45">
        <v>2.1</v>
      </c>
      <c r="AN225" s="45">
        <v>2.2000000000000002</v>
      </c>
      <c r="AO225" s="45">
        <v>2.2999999999999998</v>
      </c>
      <c r="AP225" s="45">
        <v>2.7</v>
      </c>
      <c r="AQ225" s="45">
        <v>2.9</v>
      </c>
      <c r="AR225" s="45">
        <v>3</v>
      </c>
      <c r="AS225" s="45"/>
      <c r="AT225" s="45"/>
      <c r="AU225" s="45"/>
    </row>
    <row r="226" spans="2:75" ht="15.75" thickBot="1" x14ac:dyDescent="0.3">
      <c r="D226" s="54" t="s">
        <v>220</v>
      </c>
      <c r="E226" s="34" t="s">
        <v>71</v>
      </c>
      <c r="F226" s="113" t="s">
        <v>6</v>
      </c>
      <c r="G226" s="34" t="s">
        <v>79</v>
      </c>
      <c r="H226" s="46">
        <v>525298</v>
      </c>
      <c r="I226" s="46">
        <v>575875</v>
      </c>
      <c r="J226" s="46">
        <v>581062</v>
      </c>
      <c r="K226" s="46">
        <v>662348</v>
      </c>
      <c r="L226" s="46">
        <v>709671</v>
      </c>
      <c r="M226" s="46">
        <v>772662</v>
      </c>
      <c r="N226" s="46">
        <v>841361</v>
      </c>
      <c r="O226" s="39">
        <v>27315.495999999999</v>
      </c>
      <c r="P226" s="39">
        <v>27642</v>
      </c>
      <c r="Q226" s="120">
        <v>26728.851999999999</v>
      </c>
      <c r="R226" s="39">
        <v>33117.4</v>
      </c>
      <c r="S226" s="39">
        <v>36902.892</v>
      </c>
      <c r="T226" s="39">
        <v>32451.804</v>
      </c>
      <c r="U226" s="39">
        <f>2*('Gender Balance'!N226*'Gender Balance'!AR226/100)</f>
        <v>37019.884000000005</v>
      </c>
      <c r="V226" s="39"/>
      <c r="W226" s="39"/>
      <c r="X226" s="39"/>
      <c r="Y226" s="39"/>
      <c r="Z226" s="39">
        <v>27315.495999999999</v>
      </c>
      <c r="AA226" s="39">
        <v>27642</v>
      </c>
      <c r="AB226" s="39">
        <v>26728.851999999999</v>
      </c>
      <c r="AC226" s="39">
        <v>33117.4</v>
      </c>
      <c r="AD226" s="39">
        <v>36902.892</v>
      </c>
      <c r="AE226" s="39">
        <v>32451.804</v>
      </c>
      <c r="AF226" s="39"/>
      <c r="AG226" s="39"/>
      <c r="AH226" s="39"/>
      <c r="AI226" s="39"/>
      <c r="AJ226" s="39"/>
      <c r="AL226" s="45">
        <v>2.6</v>
      </c>
      <c r="AM226" s="45">
        <v>2.4</v>
      </c>
      <c r="AN226" s="45">
        <v>2.2999999999999998</v>
      </c>
      <c r="AO226" s="45">
        <v>2.5</v>
      </c>
      <c r="AP226" s="45">
        <v>2.6</v>
      </c>
      <c r="AQ226" s="45">
        <v>2.1</v>
      </c>
      <c r="AR226" s="45">
        <v>2.2000000000000002</v>
      </c>
      <c r="AS226" s="45"/>
      <c r="AT226" s="45"/>
      <c r="AU226" s="45"/>
    </row>
    <row r="227" spans="2:75" s="41" customFormat="1" ht="15.75" thickBot="1" x14ac:dyDescent="0.3">
      <c r="B227" s="65"/>
      <c r="D227" s="60" t="s">
        <v>124</v>
      </c>
      <c r="E227" s="36" t="s">
        <v>71</v>
      </c>
      <c r="F227" s="115" t="s">
        <v>6</v>
      </c>
      <c r="G227" s="36" t="s">
        <v>0</v>
      </c>
      <c r="H227" s="48">
        <v>2533168</v>
      </c>
      <c r="I227" s="48">
        <v>2805653</v>
      </c>
      <c r="J227" s="48">
        <v>2818368</v>
      </c>
      <c r="K227" s="48">
        <v>2875864</v>
      </c>
      <c r="L227" s="48">
        <v>2916004</v>
      </c>
      <c r="M227" s="48">
        <v>2982157</v>
      </c>
      <c r="N227" s="48">
        <v>2998854</v>
      </c>
      <c r="O227" s="40">
        <v>70928.703999999998</v>
      </c>
      <c r="P227" s="40">
        <v>89780.895999999993</v>
      </c>
      <c r="Q227" s="122">
        <v>84551.039999999994</v>
      </c>
      <c r="R227" s="40">
        <v>92027.648000000001</v>
      </c>
      <c r="S227" s="40">
        <v>104976.144</v>
      </c>
      <c r="T227" s="40">
        <v>113321.966</v>
      </c>
      <c r="U227" s="40">
        <f>2*('Gender Balance'!N227*'Gender Balance'!AR227/100)</f>
        <v>119954.16</v>
      </c>
      <c r="V227" s="40"/>
      <c r="W227" s="40"/>
      <c r="X227" s="40"/>
      <c r="Y227" s="40"/>
      <c r="Z227" s="40">
        <v>70928.703999999998</v>
      </c>
      <c r="AA227" s="40">
        <v>89780.895999999993</v>
      </c>
      <c r="AB227" s="40">
        <v>84551.039999999994</v>
      </c>
      <c r="AC227" s="40">
        <v>92027.648000000001</v>
      </c>
      <c r="AD227" s="40">
        <v>104976.144</v>
      </c>
      <c r="AE227" s="40">
        <v>113321.966</v>
      </c>
      <c r="AF227" s="40"/>
      <c r="AG227" s="40"/>
      <c r="AH227" s="40"/>
      <c r="AI227" s="40"/>
      <c r="AJ227" s="40"/>
      <c r="AK227"/>
      <c r="AL227" s="42">
        <v>1.4</v>
      </c>
      <c r="AM227" s="42">
        <v>1.6</v>
      </c>
      <c r="AN227" s="42">
        <v>1.5</v>
      </c>
      <c r="AO227" s="42">
        <v>1.6</v>
      </c>
      <c r="AP227" s="42">
        <v>1.8</v>
      </c>
      <c r="AQ227" s="42">
        <v>1.9</v>
      </c>
      <c r="AR227" s="42">
        <v>2</v>
      </c>
      <c r="AS227" s="42"/>
      <c r="AT227" s="42"/>
      <c r="AU227" s="42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2:75" ht="15.75" thickBot="1" x14ac:dyDescent="0.3">
      <c r="D228" s="54" t="s">
        <v>125</v>
      </c>
      <c r="E228" s="34" t="s">
        <v>80</v>
      </c>
      <c r="F228" s="113" t="s">
        <v>4</v>
      </c>
      <c r="G228" s="34" t="s">
        <v>34</v>
      </c>
      <c r="H228" s="46">
        <v>392811</v>
      </c>
      <c r="I228" s="46">
        <v>397913</v>
      </c>
      <c r="J228" s="46">
        <v>330772</v>
      </c>
      <c r="K228" s="46">
        <v>290840</v>
      </c>
      <c r="L228" s="46">
        <v>272772</v>
      </c>
      <c r="M228" s="46">
        <v>236645</v>
      </c>
      <c r="N228" s="46">
        <v>224538</v>
      </c>
      <c r="O228" s="37">
        <v>26711.147999999997</v>
      </c>
      <c r="P228" s="37">
        <v>26262.257999999998</v>
      </c>
      <c r="Q228" s="118">
        <v>24477.128000000004</v>
      </c>
      <c r="R228" s="37">
        <v>25012.240000000002</v>
      </c>
      <c r="S228" s="37">
        <v>27822.743999999999</v>
      </c>
      <c r="T228" s="37">
        <v>25084.37</v>
      </c>
      <c r="U228" s="37">
        <f>2*('Gender Balance'!N228*'Gender Balance'!AR228/100)</f>
        <v>23801.027999999998</v>
      </c>
      <c r="V228" s="37"/>
      <c r="W228" s="37"/>
      <c r="X228" s="37"/>
      <c r="Y228" s="37"/>
      <c r="Z228" s="37">
        <v>26711.147999999997</v>
      </c>
      <c r="AA228" s="37">
        <v>26262.257999999998</v>
      </c>
      <c r="AB228" s="37">
        <v>24477.128000000004</v>
      </c>
      <c r="AC228" s="37">
        <v>25012.240000000002</v>
      </c>
      <c r="AD228" s="37">
        <v>27822.743999999999</v>
      </c>
      <c r="AE228" s="37">
        <v>25084.37</v>
      </c>
      <c r="AF228" s="37"/>
      <c r="AG228" s="37"/>
      <c r="AH228" s="37"/>
      <c r="AI228" s="37"/>
      <c r="AJ228" s="37"/>
      <c r="AL228" s="45">
        <v>3.4</v>
      </c>
      <c r="AM228" s="45">
        <v>3.3</v>
      </c>
      <c r="AN228" s="45">
        <v>3.7</v>
      </c>
      <c r="AO228" s="45">
        <v>4.3</v>
      </c>
      <c r="AP228" s="45">
        <v>5.0999999999999996</v>
      </c>
      <c r="AQ228" s="45">
        <v>5.3</v>
      </c>
      <c r="AR228" s="45">
        <v>5.3</v>
      </c>
      <c r="AS228" s="45"/>
      <c r="AT228" s="45"/>
      <c r="AU228" s="45"/>
    </row>
    <row r="229" spans="2:75" ht="15.75" thickBot="1" x14ac:dyDescent="0.3">
      <c r="D229" s="54" t="s">
        <v>126</v>
      </c>
      <c r="E229" s="34" t="s">
        <v>80</v>
      </c>
      <c r="F229" s="113" t="s">
        <v>4</v>
      </c>
      <c r="G229" s="34" t="s">
        <v>35</v>
      </c>
      <c r="H229" s="46">
        <v>681265</v>
      </c>
      <c r="I229" s="46">
        <v>698397</v>
      </c>
      <c r="J229" s="46">
        <v>717516</v>
      </c>
      <c r="K229" s="46">
        <v>700675</v>
      </c>
      <c r="L229" s="46">
        <v>729981</v>
      </c>
      <c r="M229" s="46">
        <v>725065</v>
      </c>
      <c r="N229" s="46">
        <v>764376</v>
      </c>
      <c r="O229" s="38">
        <v>42238.43</v>
      </c>
      <c r="P229" s="38">
        <v>48887.79</v>
      </c>
      <c r="Q229" s="119">
        <v>44485.991999999998</v>
      </c>
      <c r="R229" s="38">
        <v>47645.9</v>
      </c>
      <c r="S229" s="38">
        <v>52558.632000000005</v>
      </c>
      <c r="T229" s="38">
        <v>56555.07</v>
      </c>
      <c r="U229" s="38">
        <f>2*('Gender Balance'!N229*'Gender Balance'!AR229/100)</f>
        <v>48920.064000000006</v>
      </c>
      <c r="V229" s="38"/>
      <c r="W229" s="38"/>
      <c r="X229" s="38"/>
      <c r="Y229" s="38"/>
      <c r="Z229" s="38">
        <v>42238.43</v>
      </c>
      <c r="AA229" s="38">
        <v>48887.79</v>
      </c>
      <c r="AB229" s="38">
        <v>44485.991999999998</v>
      </c>
      <c r="AC229" s="38">
        <v>47645.9</v>
      </c>
      <c r="AD229" s="38">
        <v>52558.632000000005</v>
      </c>
      <c r="AE229" s="38">
        <v>56555.07</v>
      </c>
      <c r="AF229" s="38"/>
      <c r="AG229" s="38"/>
      <c r="AH229" s="38"/>
      <c r="AI229" s="38"/>
      <c r="AJ229" s="38"/>
      <c r="AL229" s="45">
        <v>3.1</v>
      </c>
      <c r="AM229" s="45">
        <v>3.5</v>
      </c>
      <c r="AN229" s="45">
        <v>3.1</v>
      </c>
      <c r="AO229" s="45">
        <v>3.4</v>
      </c>
      <c r="AP229" s="45">
        <v>3.6</v>
      </c>
      <c r="AQ229" s="45">
        <v>3.9</v>
      </c>
      <c r="AR229" s="45">
        <v>3.2</v>
      </c>
      <c r="AS229" s="45"/>
      <c r="AT229" s="45"/>
      <c r="AU229" s="45"/>
    </row>
    <row r="230" spans="2:75" ht="15.75" thickBot="1" x14ac:dyDescent="0.3">
      <c r="D230" s="54" t="s">
        <v>264</v>
      </c>
      <c r="E230" s="34" t="s">
        <v>80</v>
      </c>
      <c r="F230" s="113" t="s">
        <v>4</v>
      </c>
      <c r="G230" s="34" t="s">
        <v>36</v>
      </c>
      <c r="H230" s="46">
        <v>1174244</v>
      </c>
      <c r="I230" s="46">
        <v>1308213</v>
      </c>
      <c r="J230" s="46">
        <v>1262379</v>
      </c>
      <c r="K230" s="46">
        <v>1147111</v>
      </c>
      <c r="L230" s="46">
        <v>1135947</v>
      </c>
      <c r="M230" s="46">
        <v>1166498</v>
      </c>
      <c r="N230" s="46">
        <v>1175867</v>
      </c>
      <c r="O230" s="38">
        <v>68106.152000000002</v>
      </c>
      <c r="P230" s="38">
        <v>60177.797999999995</v>
      </c>
      <c r="Q230" s="119">
        <v>50495.16</v>
      </c>
      <c r="R230" s="38">
        <v>52767.106</v>
      </c>
      <c r="S230" s="38">
        <v>59069.244000000006</v>
      </c>
      <c r="T230" s="38">
        <v>65323.887999999999</v>
      </c>
      <c r="U230" s="38">
        <f>2*('Gender Balance'!N230*'Gender Balance'!AR230/100)</f>
        <v>68200.285999999993</v>
      </c>
      <c r="V230" s="38"/>
      <c r="W230" s="38"/>
      <c r="X230" s="38"/>
      <c r="Y230" s="38"/>
      <c r="Z230" s="38">
        <v>68106.152000000002</v>
      </c>
      <c r="AA230" s="38">
        <v>60177.797999999995</v>
      </c>
      <c r="AB230" s="38">
        <v>50495.16</v>
      </c>
      <c r="AC230" s="38">
        <v>52767.106</v>
      </c>
      <c r="AD230" s="38">
        <v>59069.244000000006</v>
      </c>
      <c r="AE230" s="38">
        <v>65323.887999999999</v>
      </c>
      <c r="AF230" s="38"/>
      <c r="AG230" s="38"/>
      <c r="AH230" s="38"/>
      <c r="AI230" s="38"/>
      <c r="AJ230" s="38"/>
      <c r="AL230" s="45">
        <v>2.9</v>
      </c>
      <c r="AM230" s="45">
        <v>2.2999999999999998</v>
      </c>
      <c r="AN230" s="45">
        <v>2</v>
      </c>
      <c r="AO230" s="45">
        <v>2.2999999999999998</v>
      </c>
      <c r="AP230" s="45">
        <v>2.6</v>
      </c>
      <c r="AQ230" s="45">
        <v>2.8</v>
      </c>
      <c r="AR230" s="45">
        <v>2.9</v>
      </c>
      <c r="AS230" s="45"/>
      <c r="AT230" s="45"/>
      <c r="AU230" s="45"/>
    </row>
    <row r="231" spans="2:75" ht="15.75" thickBot="1" x14ac:dyDescent="0.3">
      <c r="D231" s="54" t="s">
        <v>197</v>
      </c>
      <c r="E231" s="34" t="s">
        <v>80</v>
      </c>
      <c r="F231" s="113" t="s">
        <v>4</v>
      </c>
      <c r="G231" s="34" t="s">
        <v>37</v>
      </c>
      <c r="H231" s="46">
        <v>1018272</v>
      </c>
      <c r="I231" s="46">
        <v>1178304</v>
      </c>
      <c r="J231" s="46">
        <v>1238855</v>
      </c>
      <c r="K231" s="46">
        <v>1257884</v>
      </c>
      <c r="L231" s="46">
        <v>1429776</v>
      </c>
      <c r="M231" s="46">
        <v>1468995</v>
      </c>
      <c r="N231" s="46">
        <v>1553030</v>
      </c>
      <c r="O231" s="38">
        <v>40730.879999999997</v>
      </c>
      <c r="P231" s="38">
        <v>49488.767999999996</v>
      </c>
      <c r="Q231" s="119">
        <v>54509.62</v>
      </c>
      <c r="R231" s="38">
        <v>57862.663999999997</v>
      </c>
      <c r="S231" s="38">
        <v>77207.90400000001</v>
      </c>
      <c r="T231" s="38">
        <v>85201.71</v>
      </c>
      <c r="U231" s="38">
        <f>2*('Gender Balance'!N231*'Gender Balance'!AR231/100)</f>
        <v>74545.440000000002</v>
      </c>
      <c r="V231" s="38"/>
      <c r="W231" s="38"/>
      <c r="X231" s="38"/>
      <c r="Y231" s="38"/>
      <c r="Z231" s="38">
        <v>40730.879999999997</v>
      </c>
      <c r="AA231" s="38">
        <v>49488.767999999996</v>
      </c>
      <c r="AB231" s="38">
        <v>54509.62</v>
      </c>
      <c r="AC231" s="38">
        <v>57862.663999999997</v>
      </c>
      <c r="AD231" s="38">
        <v>77207.90400000001</v>
      </c>
      <c r="AE231" s="38">
        <v>85201.71</v>
      </c>
      <c r="AF231" s="38"/>
      <c r="AG231" s="38"/>
      <c r="AH231" s="38"/>
      <c r="AI231" s="38"/>
      <c r="AJ231" s="38"/>
      <c r="AL231" s="45">
        <v>2</v>
      </c>
      <c r="AM231" s="45">
        <v>2.1</v>
      </c>
      <c r="AN231" s="45">
        <v>2.2000000000000002</v>
      </c>
      <c r="AO231" s="45">
        <v>2.2999999999999998</v>
      </c>
      <c r="AP231" s="45">
        <v>2.7</v>
      </c>
      <c r="AQ231" s="45">
        <v>2.9</v>
      </c>
      <c r="AR231" s="45">
        <v>2.4</v>
      </c>
      <c r="AS231" s="45"/>
      <c r="AT231" s="45"/>
      <c r="AU231" s="45"/>
    </row>
    <row r="232" spans="2:75" ht="15.75" thickBot="1" x14ac:dyDescent="0.3">
      <c r="D232" s="54" t="s">
        <v>221</v>
      </c>
      <c r="E232" s="34" t="s">
        <v>80</v>
      </c>
      <c r="F232" s="113" t="s">
        <v>4</v>
      </c>
      <c r="G232" s="34" t="s">
        <v>79</v>
      </c>
      <c r="H232" s="46">
        <v>480164</v>
      </c>
      <c r="I232" s="46">
        <v>523722</v>
      </c>
      <c r="J232" s="46">
        <v>556799</v>
      </c>
      <c r="K232" s="46">
        <v>544433</v>
      </c>
      <c r="L232" s="46">
        <v>610912</v>
      </c>
      <c r="M232" s="46">
        <v>679751</v>
      </c>
      <c r="N232" s="46">
        <v>793941</v>
      </c>
      <c r="O232" s="39">
        <v>26889.183999999997</v>
      </c>
      <c r="P232" s="39">
        <v>25138.656000000003</v>
      </c>
      <c r="Q232" s="120">
        <v>25612.754000000001</v>
      </c>
      <c r="R232" s="39">
        <v>27221.65</v>
      </c>
      <c r="S232" s="39">
        <v>31767.423999999999</v>
      </c>
      <c r="T232" s="39">
        <v>36706.554000000004</v>
      </c>
      <c r="U232" s="39">
        <f>2*('Gender Balance'!N232*'Gender Balance'!AR232/100)</f>
        <v>34933.404000000002</v>
      </c>
      <c r="V232" s="39"/>
      <c r="W232" s="39"/>
      <c r="X232" s="39"/>
      <c r="Y232" s="39"/>
      <c r="Z232" s="39">
        <v>26889.183999999997</v>
      </c>
      <c r="AA232" s="39">
        <v>25138.656000000003</v>
      </c>
      <c r="AB232" s="39">
        <v>25612.754000000001</v>
      </c>
      <c r="AC232" s="39">
        <v>27221.65</v>
      </c>
      <c r="AD232" s="39">
        <v>31767.423999999999</v>
      </c>
      <c r="AE232" s="39">
        <v>36706.554000000004</v>
      </c>
      <c r="AF232" s="39"/>
      <c r="AG232" s="39"/>
      <c r="AH232" s="39"/>
      <c r="AI232" s="39"/>
      <c r="AJ232" s="39"/>
      <c r="AL232" s="45">
        <v>2.8</v>
      </c>
      <c r="AM232" s="45">
        <v>2.4</v>
      </c>
      <c r="AN232" s="45">
        <v>2.2999999999999998</v>
      </c>
      <c r="AO232" s="45">
        <v>2.5</v>
      </c>
      <c r="AP232" s="45">
        <v>2.6</v>
      </c>
      <c r="AQ232" s="45">
        <v>2.7</v>
      </c>
      <c r="AR232" s="45">
        <v>2.2000000000000002</v>
      </c>
      <c r="AS232" s="45"/>
      <c r="AT232" s="45"/>
      <c r="AU232" s="45"/>
    </row>
    <row r="233" spans="2:75" s="41" customFormat="1" ht="15.75" thickBot="1" x14ac:dyDescent="0.3">
      <c r="B233" s="65"/>
      <c r="D233" s="59" t="s">
        <v>127</v>
      </c>
      <c r="E233" s="35" t="s">
        <v>80</v>
      </c>
      <c r="F233" s="114" t="s">
        <v>4</v>
      </c>
      <c r="G233" s="35" t="s">
        <v>0</v>
      </c>
      <c r="H233" s="47">
        <v>3746756</v>
      </c>
      <c r="I233" s="47">
        <v>4106549</v>
      </c>
      <c r="J233" s="47">
        <v>4106321</v>
      </c>
      <c r="K233" s="47">
        <v>3940943</v>
      </c>
      <c r="L233" s="47">
        <v>4179388</v>
      </c>
      <c r="M233" s="47">
        <v>4276954</v>
      </c>
      <c r="N233" s="47">
        <v>4511752</v>
      </c>
      <c r="O233" s="50">
        <v>82428.632000000012</v>
      </c>
      <c r="P233" s="50">
        <v>82130.98</v>
      </c>
      <c r="Q233" s="121">
        <v>82126.42</v>
      </c>
      <c r="R233" s="50">
        <v>102464.51800000001</v>
      </c>
      <c r="S233" s="50">
        <v>100305.31199999999</v>
      </c>
      <c r="T233" s="50">
        <v>111200.804</v>
      </c>
      <c r="U233" s="50">
        <f>2*('Gender Balance'!N233*'Gender Balance'!AR233/100)</f>
        <v>126329.056</v>
      </c>
      <c r="V233" s="50"/>
      <c r="W233" s="50"/>
      <c r="X233" s="50"/>
      <c r="Y233" s="50"/>
      <c r="Z233" s="50">
        <v>82428.632000000012</v>
      </c>
      <c r="AA233" s="50">
        <v>82130.98</v>
      </c>
      <c r="AB233" s="50">
        <v>82126.42</v>
      </c>
      <c r="AC233" s="50">
        <v>102464.51800000001</v>
      </c>
      <c r="AD233" s="50">
        <v>100305.31199999999</v>
      </c>
      <c r="AE233" s="50">
        <v>111200.804</v>
      </c>
      <c r="AF233" s="50"/>
      <c r="AG233" s="40"/>
      <c r="AH233" s="40"/>
      <c r="AI233" s="40"/>
      <c r="AJ233" s="40"/>
      <c r="AK233"/>
      <c r="AL233" s="45">
        <v>1.1000000000000001</v>
      </c>
      <c r="AM233" s="45">
        <v>1</v>
      </c>
      <c r="AN233" s="45">
        <v>1</v>
      </c>
      <c r="AO233" s="45">
        <v>1.3</v>
      </c>
      <c r="AP233" s="45">
        <v>1.2</v>
      </c>
      <c r="AQ233" s="45">
        <v>1.3</v>
      </c>
      <c r="AR233" s="45">
        <v>1.4</v>
      </c>
      <c r="AS233" s="45"/>
      <c r="AT233" s="45"/>
      <c r="AU233" s="45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2:75" ht="15.75" thickBot="1" x14ac:dyDescent="0.3">
      <c r="D234" s="54" t="s">
        <v>128</v>
      </c>
      <c r="E234" s="34" t="s">
        <v>80</v>
      </c>
      <c r="F234" s="113" t="s">
        <v>5</v>
      </c>
      <c r="G234" s="34" t="s">
        <v>34</v>
      </c>
      <c r="H234" s="46">
        <v>191848</v>
      </c>
      <c r="I234" s="46">
        <v>209850</v>
      </c>
      <c r="J234" s="46">
        <v>169233</v>
      </c>
      <c r="K234" s="46">
        <v>156350</v>
      </c>
      <c r="L234" s="46">
        <v>142620</v>
      </c>
      <c r="M234" s="46">
        <v>131467</v>
      </c>
      <c r="N234" s="46">
        <v>136807</v>
      </c>
      <c r="O234" s="37">
        <v>19184.8</v>
      </c>
      <c r="P234" s="37">
        <v>18886.5</v>
      </c>
      <c r="Q234" s="118">
        <v>17938.698</v>
      </c>
      <c r="R234" s="37">
        <v>18136.599999999999</v>
      </c>
      <c r="S234" s="37">
        <v>18825.84</v>
      </c>
      <c r="T234" s="37">
        <v>17879.511999999999</v>
      </c>
      <c r="U234" s="37">
        <f>2*('Gender Balance'!N234*'Gender Balance'!AR234/100)</f>
        <v>18605.752</v>
      </c>
      <c r="V234" s="37"/>
      <c r="W234" s="37"/>
      <c r="X234" s="37"/>
      <c r="Y234" s="37"/>
      <c r="Z234" s="37">
        <v>19184.8</v>
      </c>
      <c r="AA234" s="37">
        <v>18886.5</v>
      </c>
      <c r="AB234" s="37">
        <v>17938.698</v>
      </c>
      <c r="AC234" s="37">
        <v>18136.599999999999</v>
      </c>
      <c r="AD234" s="37">
        <v>18825.84</v>
      </c>
      <c r="AE234" s="37">
        <v>17879.511999999999</v>
      </c>
      <c r="AF234" s="37"/>
      <c r="AG234" s="37"/>
      <c r="AH234" s="37"/>
      <c r="AI234" s="37"/>
      <c r="AJ234" s="37"/>
      <c r="AL234" s="45">
        <v>5</v>
      </c>
      <c r="AM234" s="45">
        <v>4.5</v>
      </c>
      <c r="AN234" s="45">
        <v>5.3</v>
      </c>
      <c r="AO234" s="45">
        <v>5.8</v>
      </c>
      <c r="AP234" s="45">
        <v>6.6</v>
      </c>
      <c r="AQ234" s="45">
        <v>6.8</v>
      </c>
      <c r="AR234" s="45">
        <v>6.8</v>
      </c>
      <c r="AS234" s="45"/>
      <c r="AT234" s="45"/>
      <c r="AU234" s="45"/>
    </row>
    <row r="235" spans="2:75" ht="15.75" thickBot="1" x14ac:dyDescent="0.3">
      <c r="D235" s="54" t="s">
        <v>129</v>
      </c>
      <c r="E235" s="34" t="s">
        <v>80</v>
      </c>
      <c r="F235" s="113" t="s">
        <v>5</v>
      </c>
      <c r="G235" s="34" t="s">
        <v>35</v>
      </c>
      <c r="H235" s="46">
        <v>333836</v>
      </c>
      <c r="I235" s="46">
        <v>353385</v>
      </c>
      <c r="J235" s="46">
        <v>369041</v>
      </c>
      <c r="K235" s="46">
        <v>376503</v>
      </c>
      <c r="L235" s="46">
        <v>398314</v>
      </c>
      <c r="M235" s="46">
        <v>399024</v>
      </c>
      <c r="N235" s="46">
        <v>439573</v>
      </c>
      <c r="O235" s="38">
        <v>27374.551999999996</v>
      </c>
      <c r="P235" s="38">
        <v>30391.11</v>
      </c>
      <c r="Q235" s="119">
        <v>28047.116000000002</v>
      </c>
      <c r="R235" s="38">
        <v>31626.252</v>
      </c>
      <c r="S235" s="38">
        <v>35848.26</v>
      </c>
      <c r="T235" s="38">
        <v>39104.351999999999</v>
      </c>
      <c r="U235" s="38">
        <f>2*('Gender Balance'!N235*'Gender Balance'!AR235/100)</f>
        <v>41319.862000000001</v>
      </c>
      <c r="V235" s="38"/>
      <c r="W235" s="38"/>
      <c r="X235" s="38"/>
      <c r="Y235" s="38"/>
      <c r="Z235" s="38">
        <v>27374.551999999996</v>
      </c>
      <c r="AA235" s="38">
        <v>30391.11</v>
      </c>
      <c r="AB235" s="38">
        <v>28047.116000000002</v>
      </c>
      <c r="AC235" s="38">
        <v>31626.252</v>
      </c>
      <c r="AD235" s="38">
        <v>35848.26</v>
      </c>
      <c r="AE235" s="38">
        <v>39104.351999999999</v>
      </c>
      <c r="AF235" s="38"/>
      <c r="AG235" s="38"/>
      <c r="AH235" s="38"/>
      <c r="AI235" s="38"/>
      <c r="AJ235" s="38"/>
      <c r="AL235" s="45">
        <v>4.0999999999999996</v>
      </c>
      <c r="AM235" s="45">
        <v>4.3</v>
      </c>
      <c r="AN235" s="45">
        <v>3.8</v>
      </c>
      <c r="AO235" s="45">
        <v>4.2</v>
      </c>
      <c r="AP235" s="45">
        <v>4.5</v>
      </c>
      <c r="AQ235" s="45">
        <v>4.9000000000000004</v>
      </c>
      <c r="AR235" s="45">
        <v>4.7</v>
      </c>
      <c r="AS235" s="45"/>
      <c r="AT235" s="45"/>
      <c r="AU235" s="45"/>
    </row>
    <row r="236" spans="2:75" ht="15.75" thickBot="1" x14ac:dyDescent="0.3">
      <c r="D236" s="54" t="s">
        <v>265</v>
      </c>
      <c r="E236" s="34" t="s">
        <v>80</v>
      </c>
      <c r="F236" s="113" t="s">
        <v>5</v>
      </c>
      <c r="G236" s="34" t="s">
        <v>36</v>
      </c>
      <c r="H236" s="46">
        <v>570717</v>
      </c>
      <c r="I236" s="46">
        <v>677551</v>
      </c>
      <c r="J236" s="46">
        <v>667272</v>
      </c>
      <c r="K236" s="46">
        <v>607722</v>
      </c>
      <c r="L236" s="46">
        <v>598630</v>
      </c>
      <c r="M236" s="46">
        <v>626756</v>
      </c>
      <c r="N236" s="46">
        <v>601184</v>
      </c>
      <c r="O236" s="38">
        <v>33101.586000000003</v>
      </c>
      <c r="P236" s="38">
        <v>44718.365999999995</v>
      </c>
      <c r="Q236" s="119">
        <v>40036.32</v>
      </c>
      <c r="R236" s="38">
        <v>40109.651999999995</v>
      </c>
      <c r="S236" s="38">
        <v>45495.88</v>
      </c>
      <c r="T236" s="38">
        <v>51393.991999999991</v>
      </c>
      <c r="U236" s="38">
        <f>2*('Gender Balance'!N236*'Gender Balance'!AR236/100)</f>
        <v>50499.456000000006</v>
      </c>
      <c r="V236" s="38"/>
      <c r="W236" s="38"/>
      <c r="X236" s="38"/>
      <c r="Y236" s="38"/>
      <c r="Z236" s="38">
        <v>33101.586000000003</v>
      </c>
      <c r="AA236" s="38">
        <v>44718.365999999995</v>
      </c>
      <c r="AB236" s="38">
        <v>40036.32</v>
      </c>
      <c r="AC236" s="38">
        <v>40109.651999999995</v>
      </c>
      <c r="AD236" s="38">
        <v>45495.88</v>
      </c>
      <c r="AE236" s="38">
        <v>51393.991999999991</v>
      </c>
      <c r="AF236" s="38"/>
      <c r="AG236" s="38"/>
      <c r="AH236" s="38"/>
      <c r="AI236" s="38"/>
      <c r="AJ236" s="38"/>
      <c r="AL236" s="45">
        <v>2.9</v>
      </c>
      <c r="AM236" s="45">
        <v>3.3</v>
      </c>
      <c r="AN236" s="45">
        <v>3</v>
      </c>
      <c r="AO236" s="45">
        <v>3.3</v>
      </c>
      <c r="AP236" s="45">
        <v>3.8</v>
      </c>
      <c r="AQ236" s="45">
        <v>4.0999999999999996</v>
      </c>
      <c r="AR236" s="45">
        <v>4.2</v>
      </c>
      <c r="AS236" s="45"/>
      <c r="AT236" s="45"/>
      <c r="AU236" s="45"/>
    </row>
    <row r="237" spans="2:75" ht="15.75" thickBot="1" x14ac:dyDescent="0.3">
      <c r="D237" s="54" t="s">
        <v>198</v>
      </c>
      <c r="E237" s="34" t="s">
        <v>80</v>
      </c>
      <c r="F237" s="113" t="s">
        <v>5</v>
      </c>
      <c r="G237" s="34" t="s">
        <v>37</v>
      </c>
      <c r="H237" s="46">
        <v>526743</v>
      </c>
      <c r="I237" s="46">
        <v>583086</v>
      </c>
      <c r="J237" s="46">
        <v>628559</v>
      </c>
      <c r="K237" s="46">
        <v>626104</v>
      </c>
      <c r="L237" s="46">
        <v>717496</v>
      </c>
      <c r="M237" s="46">
        <v>778061</v>
      </c>
      <c r="N237" s="46">
        <v>793231</v>
      </c>
      <c r="O237" s="38">
        <v>30551.093999999997</v>
      </c>
      <c r="P237" s="38">
        <v>36151.332000000002</v>
      </c>
      <c r="Q237" s="119">
        <v>40227.775999999998</v>
      </c>
      <c r="R237" s="38">
        <v>42575.072</v>
      </c>
      <c r="S237" s="38">
        <v>55964.687999999995</v>
      </c>
      <c r="T237" s="38">
        <v>54464.27</v>
      </c>
      <c r="U237" s="38">
        <f>2*('Gender Balance'!N237*'Gender Balance'!AR237/100)</f>
        <v>55526.17</v>
      </c>
      <c r="V237" s="38"/>
      <c r="W237" s="38"/>
      <c r="X237" s="38"/>
      <c r="Y237" s="38"/>
      <c r="Z237" s="38">
        <v>30551.093999999997</v>
      </c>
      <c r="AA237" s="38">
        <v>36151.332000000002</v>
      </c>
      <c r="AB237" s="38">
        <v>40227.775999999998</v>
      </c>
      <c r="AC237" s="38">
        <v>42575.072</v>
      </c>
      <c r="AD237" s="38">
        <v>55964.687999999995</v>
      </c>
      <c r="AE237" s="38">
        <v>54464.27</v>
      </c>
      <c r="AF237" s="38"/>
      <c r="AG237" s="38"/>
      <c r="AH237" s="38"/>
      <c r="AI237" s="38"/>
      <c r="AJ237" s="38"/>
      <c r="AL237" s="45">
        <v>2.9</v>
      </c>
      <c r="AM237" s="45">
        <v>3.1</v>
      </c>
      <c r="AN237" s="45">
        <v>3.2</v>
      </c>
      <c r="AO237" s="45">
        <v>3.4</v>
      </c>
      <c r="AP237" s="45">
        <v>3.9</v>
      </c>
      <c r="AQ237" s="45">
        <v>3.5</v>
      </c>
      <c r="AR237" s="45">
        <v>3.5</v>
      </c>
      <c r="AS237" s="45"/>
      <c r="AT237" s="45"/>
      <c r="AU237" s="45"/>
    </row>
    <row r="238" spans="2:75" ht="15.75" thickBot="1" x14ac:dyDescent="0.3">
      <c r="D238" s="54" t="s">
        <v>222</v>
      </c>
      <c r="E238" s="34" t="s">
        <v>80</v>
      </c>
      <c r="F238" s="113" t="s">
        <v>5</v>
      </c>
      <c r="G238" s="34" t="s">
        <v>79</v>
      </c>
      <c r="H238" s="46">
        <v>277324</v>
      </c>
      <c r="I238" s="46">
        <v>218077</v>
      </c>
      <c r="J238" s="46">
        <v>232804</v>
      </c>
      <c r="K238" s="46">
        <v>251655</v>
      </c>
      <c r="L238" s="46">
        <v>277339</v>
      </c>
      <c r="M238" s="46">
        <v>306192</v>
      </c>
      <c r="N238" s="46">
        <v>371092</v>
      </c>
      <c r="O238" s="39">
        <v>21076.624</v>
      </c>
      <c r="P238" s="39">
        <v>17010.005999999998</v>
      </c>
      <c r="Q238" s="120">
        <v>17693.103999999999</v>
      </c>
      <c r="R238" s="39">
        <v>20635.71</v>
      </c>
      <c r="S238" s="39">
        <v>20523.085999999999</v>
      </c>
      <c r="T238" s="39">
        <v>22045.824000000001</v>
      </c>
      <c r="U238" s="39">
        <f>2*('Gender Balance'!N238*'Gender Balance'!AR238/100)</f>
        <v>24492.071999999996</v>
      </c>
      <c r="V238" s="39"/>
      <c r="W238" s="39"/>
      <c r="X238" s="39"/>
      <c r="Y238" s="39"/>
      <c r="Z238" s="39">
        <v>21076.624</v>
      </c>
      <c r="AA238" s="39">
        <v>17010.005999999998</v>
      </c>
      <c r="AB238" s="39">
        <v>17693.103999999999</v>
      </c>
      <c r="AC238" s="39">
        <v>20635.71</v>
      </c>
      <c r="AD238" s="39">
        <v>20523.085999999999</v>
      </c>
      <c r="AE238" s="39">
        <v>22045.824000000001</v>
      </c>
      <c r="AF238" s="39"/>
      <c r="AG238" s="39"/>
      <c r="AH238" s="39"/>
      <c r="AI238" s="39"/>
      <c r="AJ238" s="39"/>
      <c r="AL238" s="45">
        <v>3.8</v>
      </c>
      <c r="AM238" s="45">
        <v>3.9</v>
      </c>
      <c r="AN238" s="45">
        <v>3.8</v>
      </c>
      <c r="AO238" s="45">
        <v>4.0999999999999996</v>
      </c>
      <c r="AP238" s="45">
        <v>3.7</v>
      </c>
      <c r="AQ238" s="45">
        <v>3.6</v>
      </c>
      <c r="AR238" s="45">
        <v>3.3</v>
      </c>
      <c r="AS238" s="45"/>
      <c r="AT238" s="45"/>
      <c r="AU238" s="45"/>
    </row>
    <row r="239" spans="2:75" s="41" customFormat="1" ht="15.75" thickBot="1" x14ac:dyDescent="0.3">
      <c r="B239" s="65"/>
      <c r="D239" s="59" t="s">
        <v>130</v>
      </c>
      <c r="E239" s="35" t="s">
        <v>80</v>
      </c>
      <c r="F239" s="114" t="s">
        <v>5</v>
      </c>
      <c r="G239" s="35" t="s">
        <v>0</v>
      </c>
      <c r="H239" s="47">
        <v>1900468</v>
      </c>
      <c r="I239" s="47">
        <v>2041949</v>
      </c>
      <c r="J239" s="47">
        <v>2066909</v>
      </c>
      <c r="K239" s="47">
        <v>2018334</v>
      </c>
      <c r="L239" s="47">
        <v>2134399</v>
      </c>
      <c r="M239" s="47">
        <v>2241500</v>
      </c>
      <c r="N239" s="47">
        <v>2341887</v>
      </c>
      <c r="O239" s="50">
        <v>64615.912000000004</v>
      </c>
      <c r="P239" s="50">
        <v>65342.368000000009</v>
      </c>
      <c r="Q239" s="121">
        <v>62007.27</v>
      </c>
      <c r="R239" s="50">
        <v>64586.688000000009</v>
      </c>
      <c r="S239" s="50">
        <v>76838.364000000001</v>
      </c>
      <c r="T239" s="50">
        <v>85177</v>
      </c>
      <c r="U239" s="50">
        <f>2*('Gender Balance'!N239*'Gender Balance'!AR239/100)</f>
        <v>93675.48</v>
      </c>
      <c r="V239" s="50"/>
      <c r="W239" s="50"/>
      <c r="X239" s="50"/>
      <c r="Y239" s="50"/>
      <c r="Z239" s="50">
        <v>64615.912000000004</v>
      </c>
      <c r="AA239" s="50">
        <v>65342.368000000009</v>
      </c>
      <c r="AB239" s="50">
        <v>62007.27</v>
      </c>
      <c r="AC239" s="50">
        <v>64586.688000000009</v>
      </c>
      <c r="AD239" s="50">
        <v>76838.364000000001</v>
      </c>
      <c r="AE239" s="50">
        <v>85177</v>
      </c>
      <c r="AF239" s="50"/>
      <c r="AG239" s="40"/>
      <c r="AH239" s="40"/>
      <c r="AI239" s="40"/>
      <c r="AJ239" s="40"/>
      <c r="AK239"/>
      <c r="AL239" s="45">
        <v>1.7</v>
      </c>
      <c r="AM239" s="45">
        <v>1.6</v>
      </c>
      <c r="AN239" s="45">
        <v>1.5</v>
      </c>
      <c r="AO239" s="45">
        <v>1.6</v>
      </c>
      <c r="AP239" s="45">
        <v>1.8</v>
      </c>
      <c r="AQ239" s="45">
        <v>1.9</v>
      </c>
      <c r="AR239" s="45">
        <v>2</v>
      </c>
      <c r="AS239" s="45"/>
      <c r="AT239" s="45"/>
      <c r="AU239" s="45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2:75" ht="15.75" thickBot="1" x14ac:dyDescent="0.3">
      <c r="D240" s="54" t="s">
        <v>131</v>
      </c>
      <c r="E240" s="34" t="s">
        <v>80</v>
      </c>
      <c r="F240" s="113" t="s">
        <v>6</v>
      </c>
      <c r="G240" s="34" t="s">
        <v>34</v>
      </c>
      <c r="H240" s="46">
        <v>200963</v>
      </c>
      <c r="I240" s="46">
        <v>188063</v>
      </c>
      <c r="J240" s="46">
        <v>161539</v>
      </c>
      <c r="K240" s="46">
        <v>134490</v>
      </c>
      <c r="L240" s="46">
        <v>130152</v>
      </c>
      <c r="M240" s="46">
        <v>105178</v>
      </c>
      <c r="N240" s="46">
        <v>87731</v>
      </c>
      <c r="O240" s="37">
        <v>16880.892000000003</v>
      </c>
      <c r="P240" s="37">
        <v>19934.678</v>
      </c>
      <c r="Q240" s="118">
        <v>17123.133999999998</v>
      </c>
      <c r="R240" s="37">
        <v>16945.740000000002</v>
      </c>
      <c r="S240" s="37">
        <v>17180.063999999998</v>
      </c>
      <c r="T240" s="37">
        <v>16197.412</v>
      </c>
      <c r="U240" s="37">
        <f>2*('Gender Balance'!N240*'Gender Balance'!AR240/100)</f>
        <v>14563.346000000001</v>
      </c>
      <c r="V240" s="37"/>
      <c r="W240" s="37"/>
      <c r="X240" s="37"/>
      <c r="Y240" s="37"/>
      <c r="Z240" s="37">
        <v>16880.892000000003</v>
      </c>
      <c r="AA240" s="37">
        <v>19934.678</v>
      </c>
      <c r="AB240" s="37">
        <v>17123.133999999998</v>
      </c>
      <c r="AC240" s="37">
        <v>16945.740000000002</v>
      </c>
      <c r="AD240" s="37">
        <v>17180.063999999998</v>
      </c>
      <c r="AE240" s="37">
        <v>16197.412</v>
      </c>
      <c r="AF240" s="37"/>
      <c r="AG240" s="37"/>
      <c r="AH240" s="37"/>
      <c r="AI240" s="37"/>
      <c r="AJ240" s="37"/>
      <c r="AL240" s="45">
        <v>4.2</v>
      </c>
      <c r="AM240" s="45">
        <v>5.3</v>
      </c>
      <c r="AN240" s="45">
        <v>5.3</v>
      </c>
      <c r="AO240" s="45">
        <v>6.3</v>
      </c>
      <c r="AP240" s="45">
        <v>6.6</v>
      </c>
      <c r="AQ240" s="45">
        <v>7.7</v>
      </c>
      <c r="AR240" s="45">
        <v>8.3000000000000007</v>
      </c>
      <c r="AS240" s="45"/>
      <c r="AT240" s="45"/>
      <c r="AU240" s="45"/>
    </row>
    <row r="241" spans="2:75" ht="15.75" thickBot="1" x14ac:dyDescent="0.3">
      <c r="D241" s="54" t="s">
        <v>132</v>
      </c>
      <c r="E241" s="34" t="s">
        <v>80</v>
      </c>
      <c r="F241" s="113" t="s">
        <v>6</v>
      </c>
      <c r="G241" s="34" t="s">
        <v>35</v>
      </c>
      <c r="H241" s="46">
        <v>347429</v>
      </c>
      <c r="I241" s="46">
        <v>345012</v>
      </c>
      <c r="J241" s="46">
        <v>348475</v>
      </c>
      <c r="K241" s="46">
        <v>324172</v>
      </c>
      <c r="L241" s="46">
        <v>331667</v>
      </c>
      <c r="M241" s="46">
        <v>326041</v>
      </c>
      <c r="N241" s="46">
        <v>324803</v>
      </c>
      <c r="O241" s="38">
        <v>28489.178</v>
      </c>
      <c r="P241" s="38">
        <v>32431.128000000004</v>
      </c>
      <c r="Q241" s="119">
        <v>28574.949999999997</v>
      </c>
      <c r="R241" s="38">
        <v>29175.48</v>
      </c>
      <c r="S241" s="38">
        <v>31840.031999999996</v>
      </c>
      <c r="T241" s="38">
        <v>33908.263999999996</v>
      </c>
      <c r="U241" s="38">
        <f>2*('Gender Balance'!N241*'Gender Balance'!AR241/100)</f>
        <v>35078.724000000002</v>
      </c>
      <c r="V241" s="38"/>
      <c r="W241" s="38"/>
      <c r="X241" s="38"/>
      <c r="Y241" s="38"/>
      <c r="Z241" s="38">
        <v>28489.178</v>
      </c>
      <c r="AA241" s="38">
        <v>32431.128000000004</v>
      </c>
      <c r="AB241" s="38">
        <v>28574.949999999997</v>
      </c>
      <c r="AC241" s="38">
        <v>29175.48</v>
      </c>
      <c r="AD241" s="38">
        <v>31840.031999999996</v>
      </c>
      <c r="AE241" s="38">
        <v>33908.263999999996</v>
      </c>
      <c r="AF241" s="38"/>
      <c r="AG241" s="38"/>
      <c r="AH241" s="38"/>
      <c r="AI241" s="38"/>
      <c r="AJ241" s="38"/>
      <c r="AL241" s="45">
        <v>4.0999999999999996</v>
      </c>
      <c r="AM241" s="45">
        <v>4.7</v>
      </c>
      <c r="AN241" s="45">
        <v>4.0999999999999996</v>
      </c>
      <c r="AO241" s="45">
        <v>4.5</v>
      </c>
      <c r="AP241" s="45">
        <v>4.8</v>
      </c>
      <c r="AQ241" s="45">
        <v>5.2</v>
      </c>
      <c r="AR241" s="45">
        <v>5.4</v>
      </c>
      <c r="AS241" s="45"/>
      <c r="AT241" s="45"/>
      <c r="AU241" s="45"/>
    </row>
    <row r="242" spans="2:75" ht="15.75" thickBot="1" x14ac:dyDescent="0.3">
      <c r="D242" s="54" t="s">
        <v>266</v>
      </c>
      <c r="E242" s="34" t="s">
        <v>80</v>
      </c>
      <c r="F242" s="113" t="s">
        <v>6</v>
      </c>
      <c r="G242" s="34" t="s">
        <v>36</v>
      </c>
      <c r="H242" s="46">
        <v>603527</v>
      </c>
      <c r="I242" s="46">
        <v>630662</v>
      </c>
      <c r="J242" s="46">
        <v>595107</v>
      </c>
      <c r="K242" s="46">
        <v>539389</v>
      </c>
      <c r="L242" s="46">
        <v>537317</v>
      </c>
      <c r="M242" s="46">
        <v>539742</v>
      </c>
      <c r="N242" s="46">
        <v>574683</v>
      </c>
      <c r="O242" s="38">
        <v>35004.565999999999</v>
      </c>
      <c r="P242" s="38">
        <v>41623.691999999995</v>
      </c>
      <c r="Q242" s="119">
        <v>35706.42</v>
      </c>
      <c r="R242" s="38">
        <v>35599.673999999999</v>
      </c>
      <c r="S242" s="38">
        <v>40836.091999999997</v>
      </c>
      <c r="T242" s="38">
        <v>44258.843999999997</v>
      </c>
      <c r="U242" s="38">
        <f>2*('Gender Balance'!N242*'Gender Balance'!AR242/100)</f>
        <v>48273.372000000003</v>
      </c>
      <c r="V242" s="38"/>
      <c r="W242" s="38"/>
      <c r="X242" s="38"/>
      <c r="Y242" s="38"/>
      <c r="Z242" s="38">
        <v>35004.565999999999</v>
      </c>
      <c r="AA242" s="38">
        <v>41623.691999999995</v>
      </c>
      <c r="AB242" s="38">
        <v>35706.42</v>
      </c>
      <c r="AC242" s="38">
        <v>35599.673999999999</v>
      </c>
      <c r="AD242" s="38">
        <v>40836.091999999997</v>
      </c>
      <c r="AE242" s="38">
        <v>44258.843999999997</v>
      </c>
      <c r="AF242" s="38"/>
      <c r="AG242" s="38"/>
      <c r="AH242" s="38"/>
      <c r="AI242" s="38"/>
      <c r="AJ242" s="38"/>
      <c r="AL242" s="45">
        <v>2.9</v>
      </c>
      <c r="AM242" s="45">
        <v>3.3</v>
      </c>
      <c r="AN242" s="45">
        <v>3</v>
      </c>
      <c r="AO242" s="45">
        <v>3.3</v>
      </c>
      <c r="AP242" s="45">
        <v>3.8</v>
      </c>
      <c r="AQ242" s="45">
        <v>4.0999999999999996</v>
      </c>
      <c r="AR242" s="45">
        <v>4.2</v>
      </c>
      <c r="AS242" s="45"/>
      <c r="AT242" s="45"/>
      <c r="AU242" s="45"/>
    </row>
    <row r="243" spans="2:75" ht="15.75" thickBot="1" x14ac:dyDescent="0.3">
      <c r="D243" s="54" t="s">
        <v>199</v>
      </c>
      <c r="E243" s="34" t="s">
        <v>80</v>
      </c>
      <c r="F243" s="113" t="s">
        <v>6</v>
      </c>
      <c r="G243" s="34" t="s">
        <v>37</v>
      </c>
      <c r="H243" s="46">
        <v>491529</v>
      </c>
      <c r="I243" s="46">
        <v>595218</v>
      </c>
      <c r="J243" s="46">
        <v>610296</v>
      </c>
      <c r="K243" s="46">
        <v>631780</v>
      </c>
      <c r="L243" s="46">
        <v>712280</v>
      </c>
      <c r="M243" s="46">
        <v>690934</v>
      </c>
      <c r="N243" s="46">
        <v>759799</v>
      </c>
      <c r="O243" s="38">
        <v>30474.798000000003</v>
      </c>
      <c r="P243" s="38">
        <v>36903.516000000003</v>
      </c>
      <c r="Q243" s="119">
        <v>39058.944000000003</v>
      </c>
      <c r="R243" s="38">
        <v>42961.04</v>
      </c>
      <c r="S243" s="38">
        <v>55557.84</v>
      </c>
      <c r="T243" s="38">
        <v>58038.456000000006</v>
      </c>
      <c r="U243" s="38">
        <f>2*('Gender Balance'!N243*'Gender Balance'!AR243/100)</f>
        <v>53185.93</v>
      </c>
      <c r="V243" s="38"/>
      <c r="W243" s="38"/>
      <c r="X243" s="38"/>
      <c r="Y243" s="38"/>
      <c r="Z243" s="38">
        <v>30474.798000000003</v>
      </c>
      <c r="AA243" s="38">
        <v>36903.516000000003</v>
      </c>
      <c r="AB243" s="38">
        <v>39058.944000000003</v>
      </c>
      <c r="AC243" s="38">
        <v>42961.04</v>
      </c>
      <c r="AD243" s="38">
        <v>55557.84</v>
      </c>
      <c r="AE243" s="38">
        <v>58038.456000000006</v>
      </c>
      <c r="AF243" s="38"/>
      <c r="AG243" s="38"/>
      <c r="AH243" s="38"/>
      <c r="AI243" s="38"/>
      <c r="AJ243" s="38"/>
      <c r="AL243" s="45">
        <v>3.1</v>
      </c>
      <c r="AM243" s="45">
        <v>3.1</v>
      </c>
      <c r="AN243" s="45">
        <v>3.2</v>
      </c>
      <c r="AO243" s="45">
        <v>3.4</v>
      </c>
      <c r="AP243" s="45">
        <v>3.9</v>
      </c>
      <c r="AQ243" s="45">
        <v>4.2</v>
      </c>
      <c r="AR243" s="45">
        <v>3.5</v>
      </c>
      <c r="AS243" s="45"/>
      <c r="AT243" s="45"/>
      <c r="AU243" s="45"/>
    </row>
    <row r="244" spans="2:75" ht="15.75" thickBot="1" x14ac:dyDescent="0.3">
      <c r="D244" s="54" t="s">
        <v>223</v>
      </c>
      <c r="E244" s="34" t="s">
        <v>80</v>
      </c>
      <c r="F244" s="113" t="s">
        <v>6</v>
      </c>
      <c r="G244" s="34" t="s">
        <v>79</v>
      </c>
      <c r="H244" s="46">
        <v>202840</v>
      </c>
      <c r="I244" s="46">
        <v>305645</v>
      </c>
      <c r="J244" s="46">
        <v>323995</v>
      </c>
      <c r="K244" s="46">
        <v>292778</v>
      </c>
      <c r="L244" s="46">
        <v>333573</v>
      </c>
      <c r="M244" s="46">
        <v>373559</v>
      </c>
      <c r="N244" s="46">
        <v>422849</v>
      </c>
      <c r="O244" s="39">
        <v>17444.240000000002</v>
      </c>
      <c r="P244" s="39">
        <v>19561.28</v>
      </c>
      <c r="Q244" s="120">
        <v>20087.689999999999</v>
      </c>
      <c r="R244" s="39">
        <v>24007.795999999995</v>
      </c>
      <c r="S244" s="39">
        <v>22682.964</v>
      </c>
      <c r="T244" s="39">
        <v>24654.894</v>
      </c>
      <c r="U244" s="39">
        <f>2*('Gender Balance'!N244*'Gender Balance'!AR244/100)</f>
        <v>26216.638000000003</v>
      </c>
      <c r="V244" s="39"/>
      <c r="W244" s="39"/>
      <c r="X244" s="39"/>
      <c r="Y244" s="39"/>
      <c r="Z244" s="39">
        <v>17444.240000000002</v>
      </c>
      <c r="AA244" s="39">
        <v>19561.28</v>
      </c>
      <c r="AB244" s="39">
        <v>20087.689999999999</v>
      </c>
      <c r="AC244" s="39">
        <v>24007.795999999995</v>
      </c>
      <c r="AD244" s="39">
        <v>22682.964</v>
      </c>
      <c r="AE244" s="39">
        <v>24654.894</v>
      </c>
      <c r="AF244" s="39"/>
      <c r="AG244" s="39"/>
      <c r="AH244" s="39"/>
      <c r="AI244" s="39"/>
      <c r="AJ244" s="39"/>
      <c r="AL244" s="45">
        <v>4.3</v>
      </c>
      <c r="AM244" s="45">
        <v>3.2</v>
      </c>
      <c r="AN244" s="45">
        <v>3.1</v>
      </c>
      <c r="AO244" s="45">
        <v>4.0999999999999996</v>
      </c>
      <c r="AP244" s="45">
        <v>3.4</v>
      </c>
      <c r="AQ244" s="45">
        <v>3.3</v>
      </c>
      <c r="AR244" s="45">
        <v>3.1</v>
      </c>
      <c r="AS244" s="45"/>
      <c r="AT244" s="45"/>
      <c r="AU244" s="45"/>
    </row>
    <row r="245" spans="2:75" s="41" customFormat="1" ht="15.75" thickBot="1" x14ac:dyDescent="0.3">
      <c r="B245" s="65"/>
      <c r="D245" s="60" t="s">
        <v>133</v>
      </c>
      <c r="E245" s="36" t="s">
        <v>80</v>
      </c>
      <c r="F245" s="115" t="s">
        <v>6</v>
      </c>
      <c r="G245" s="36" t="s">
        <v>0</v>
      </c>
      <c r="H245" s="48">
        <v>1846288</v>
      </c>
      <c r="I245" s="48">
        <v>2064600</v>
      </c>
      <c r="J245" s="48">
        <v>2039412</v>
      </c>
      <c r="K245" s="48">
        <v>1922609</v>
      </c>
      <c r="L245" s="48">
        <v>2044989</v>
      </c>
      <c r="M245" s="48">
        <v>2035454</v>
      </c>
      <c r="N245" s="48">
        <v>2169865</v>
      </c>
      <c r="O245" s="40">
        <v>62773.792000000001</v>
      </c>
      <c r="P245" s="40">
        <v>66067.199999999997</v>
      </c>
      <c r="Q245" s="122">
        <v>61182.36</v>
      </c>
      <c r="R245" s="40">
        <v>73059.141999999993</v>
      </c>
      <c r="S245" s="40">
        <v>73619.604000000007</v>
      </c>
      <c r="T245" s="40">
        <v>77347.251999999993</v>
      </c>
      <c r="U245" s="40">
        <f>2*('Gender Balance'!N245*'Gender Balance'!AR245/100)</f>
        <v>86794.6</v>
      </c>
      <c r="V245" s="40"/>
      <c r="W245" s="40"/>
      <c r="X245" s="40"/>
      <c r="Y245" s="40"/>
      <c r="Z245" s="40">
        <v>62773.792000000001</v>
      </c>
      <c r="AA245" s="40">
        <v>66067.199999999997</v>
      </c>
      <c r="AB245" s="40">
        <v>61182.36</v>
      </c>
      <c r="AC245" s="40">
        <v>73059.141999999993</v>
      </c>
      <c r="AD245" s="40">
        <v>73619.604000000007</v>
      </c>
      <c r="AE245" s="40">
        <v>77347.251999999993</v>
      </c>
      <c r="AF245" s="40"/>
      <c r="AG245" s="40"/>
      <c r="AH245" s="40"/>
      <c r="AI245" s="40"/>
      <c r="AJ245" s="40"/>
      <c r="AK245"/>
      <c r="AL245" s="42">
        <v>1.7</v>
      </c>
      <c r="AM245" s="42">
        <v>1.6</v>
      </c>
      <c r="AN245" s="42">
        <v>1.5</v>
      </c>
      <c r="AO245" s="42">
        <v>1.9</v>
      </c>
      <c r="AP245" s="42">
        <v>1.8</v>
      </c>
      <c r="AQ245" s="42">
        <v>1.9</v>
      </c>
      <c r="AR245" s="42">
        <v>2</v>
      </c>
      <c r="AS245" s="42"/>
      <c r="AT245" s="42"/>
      <c r="AU245" s="42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2:75" ht="15.75" thickBot="1" x14ac:dyDescent="0.3">
      <c r="D246" s="54" t="s">
        <v>134</v>
      </c>
      <c r="E246" s="34" t="s">
        <v>73</v>
      </c>
      <c r="F246" s="113" t="s">
        <v>4</v>
      </c>
      <c r="G246" s="34" t="s">
        <v>34</v>
      </c>
      <c r="H246" s="46">
        <v>59186</v>
      </c>
      <c r="I246" s="46">
        <v>66227</v>
      </c>
      <c r="J246" s="46">
        <v>48324</v>
      </c>
      <c r="K246" s="46">
        <v>37512</v>
      </c>
      <c r="L246" s="46">
        <v>41343</v>
      </c>
      <c r="M246" s="46">
        <v>28923</v>
      </c>
      <c r="N246" s="46">
        <v>34295</v>
      </c>
      <c r="O246" s="37">
        <v>10416.736000000001</v>
      </c>
      <c r="P246" s="37">
        <v>10861.227999999997</v>
      </c>
      <c r="Q246" s="118">
        <v>9568.152</v>
      </c>
      <c r="R246" s="37">
        <v>9077.9040000000005</v>
      </c>
      <c r="S246" s="37">
        <v>9839.634</v>
      </c>
      <c r="T246" s="37">
        <v>9023.9760000000006</v>
      </c>
      <c r="U246" s="37">
        <f>2*('Gender Balance'!N246*'Gender Balance'!AR246/100)</f>
        <v>9602.6</v>
      </c>
      <c r="V246" s="37"/>
      <c r="W246" s="37"/>
      <c r="X246" s="37"/>
      <c r="Y246" s="37"/>
      <c r="Z246" s="37">
        <v>10416.736000000001</v>
      </c>
      <c r="AA246" s="37">
        <v>10861.227999999997</v>
      </c>
      <c r="AB246" s="37">
        <v>9568.152</v>
      </c>
      <c r="AC246" s="37">
        <v>9077.9040000000005</v>
      </c>
      <c r="AD246" s="37">
        <v>9839.634</v>
      </c>
      <c r="AE246" s="37">
        <v>9023.9760000000006</v>
      </c>
      <c r="AF246" s="37"/>
      <c r="AG246" s="37"/>
      <c r="AH246" s="37"/>
      <c r="AI246" s="37"/>
      <c r="AJ246" s="37"/>
      <c r="AL246" s="45">
        <v>8.8000000000000007</v>
      </c>
      <c r="AM246" s="45">
        <v>8.1999999999999993</v>
      </c>
      <c r="AN246" s="45">
        <v>9.9</v>
      </c>
      <c r="AO246" s="45">
        <v>12.1</v>
      </c>
      <c r="AP246" s="45">
        <v>11.9</v>
      </c>
      <c r="AQ246" s="45">
        <v>15.6</v>
      </c>
      <c r="AR246" s="45">
        <v>14</v>
      </c>
      <c r="AS246" s="45"/>
      <c r="AT246" s="45"/>
      <c r="AU246" s="45"/>
    </row>
    <row r="247" spans="2:75" ht="15.75" thickBot="1" x14ac:dyDescent="0.3">
      <c r="D247" s="54" t="s">
        <v>135</v>
      </c>
      <c r="E247" s="34" t="s">
        <v>73</v>
      </c>
      <c r="F247" s="113" t="s">
        <v>4</v>
      </c>
      <c r="G247" s="34" t="s">
        <v>35</v>
      </c>
      <c r="H247" s="46">
        <v>177917</v>
      </c>
      <c r="I247" s="46">
        <v>241949</v>
      </c>
      <c r="J247" s="46">
        <v>228214</v>
      </c>
      <c r="K247" s="46">
        <v>209369</v>
      </c>
      <c r="L247" s="46">
        <v>212876</v>
      </c>
      <c r="M247" s="46">
        <v>228194</v>
      </c>
      <c r="N247" s="46">
        <v>212547</v>
      </c>
      <c r="O247" s="38">
        <v>20994.206000000002</v>
      </c>
      <c r="P247" s="38">
        <v>28549.982000000004</v>
      </c>
      <c r="Q247" s="119">
        <v>23277.827999999998</v>
      </c>
      <c r="R247" s="38">
        <v>23868.066000000003</v>
      </c>
      <c r="S247" s="38">
        <v>25970.871999999996</v>
      </c>
      <c r="T247" s="38">
        <v>30121.607999999997</v>
      </c>
      <c r="U247" s="38">
        <f>2*('Gender Balance'!N247*'Gender Balance'!AR247/100)</f>
        <v>28481.298000000003</v>
      </c>
      <c r="V247" s="38"/>
      <c r="W247" s="38"/>
      <c r="X247" s="38"/>
      <c r="Y247" s="38"/>
      <c r="Z247" s="38">
        <v>20994.206000000002</v>
      </c>
      <c r="AA247" s="38">
        <v>28549.982000000004</v>
      </c>
      <c r="AB247" s="38">
        <v>23277.827999999998</v>
      </c>
      <c r="AC247" s="38">
        <v>23868.066000000003</v>
      </c>
      <c r="AD247" s="38">
        <v>25970.871999999996</v>
      </c>
      <c r="AE247" s="38">
        <v>30121.607999999997</v>
      </c>
      <c r="AF247" s="38"/>
      <c r="AG247" s="38"/>
      <c r="AH247" s="38"/>
      <c r="AI247" s="38"/>
      <c r="AJ247" s="38"/>
      <c r="AL247" s="45">
        <v>5.9</v>
      </c>
      <c r="AM247" s="45">
        <v>5.9</v>
      </c>
      <c r="AN247" s="45">
        <v>5.0999999999999996</v>
      </c>
      <c r="AO247" s="45">
        <v>5.7</v>
      </c>
      <c r="AP247" s="45">
        <v>6.1</v>
      </c>
      <c r="AQ247" s="45">
        <v>6.6</v>
      </c>
      <c r="AR247" s="45">
        <v>6.7</v>
      </c>
      <c r="AS247" s="45"/>
      <c r="AT247" s="45"/>
      <c r="AU247" s="45"/>
    </row>
    <row r="248" spans="2:75" ht="15.75" thickBot="1" x14ac:dyDescent="0.3">
      <c r="D248" s="54" t="s">
        <v>267</v>
      </c>
      <c r="E248" s="34" t="s">
        <v>73</v>
      </c>
      <c r="F248" s="113" t="s">
        <v>4</v>
      </c>
      <c r="G248" s="34" t="s">
        <v>36</v>
      </c>
      <c r="H248" s="46">
        <v>219922</v>
      </c>
      <c r="I248" s="46">
        <v>278046</v>
      </c>
      <c r="J248" s="46">
        <v>276425</v>
      </c>
      <c r="K248" s="46">
        <v>246374</v>
      </c>
      <c r="L248" s="46">
        <v>257510</v>
      </c>
      <c r="M248" s="46">
        <v>274081</v>
      </c>
      <c r="N248" s="46">
        <v>282816</v>
      </c>
      <c r="O248" s="38">
        <v>20672.668000000001</v>
      </c>
      <c r="P248" s="38">
        <v>26692.416000000001</v>
      </c>
      <c r="Q248" s="119">
        <v>23772.55</v>
      </c>
      <c r="R248" s="38">
        <v>26608.392000000003</v>
      </c>
      <c r="S248" s="38">
        <v>28841.119999999999</v>
      </c>
      <c r="T248" s="38">
        <v>32341.558000000005</v>
      </c>
      <c r="U248" s="38">
        <f>2*('Gender Balance'!N248*'Gender Balance'!AR248/100)</f>
        <v>34503.551999999996</v>
      </c>
      <c r="V248" s="38"/>
      <c r="W248" s="38"/>
      <c r="X248" s="38"/>
      <c r="Y248" s="38"/>
      <c r="Z248" s="38">
        <v>20672.668000000001</v>
      </c>
      <c r="AA248" s="38">
        <v>26692.416000000001</v>
      </c>
      <c r="AB248" s="38">
        <v>23772.55</v>
      </c>
      <c r="AC248" s="38">
        <v>26608.392000000003</v>
      </c>
      <c r="AD248" s="38">
        <v>28841.119999999999</v>
      </c>
      <c r="AE248" s="38">
        <v>32341.558000000005</v>
      </c>
      <c r="AF248" s="38"/>
      <c r="AG248" s="38"/>
      <c r="AH248" s="38"/>
      <c r="AI248" s="38"/>
      <c r="AJ248" s="38"/>
      <c r="AL248" s="45">
        <v>4.7</v>
      </c>
      <c r="AM248" s="45">
        <v>4.8</v>
      </c>
      <c r="AN248" s="45">
        <v>4.3</v>
      </c>
      <c r="AO248" s="45">
        <v>5.4</v>
      </c>
      <c r="AP248" s="45">
        <v>5.6</v>
      </c>
      <c r="AQ248" s="45">
        <v>5.9</v>
      </c>
      <c r="AR248" s="45">
        <v>6.1</v>
      </c>
      <c r="AS248" s="45"/>
      <c r="AT248" s="45"/>
      <c r="AU248" s="45"/>
    </row>
    <row r="249" spans="2:75" ht="15.75" thickBot="1" x14ac:dyDescent="0.3">
      <c r="D249" s="54" t="s">
        <v>200</v>
      </c>
      <c r="E249" s="34" t="s">
        <v>73</v>
      </c>
      <c r="F249" s="113" t="s">
        <v>4</v>
      </c>
      <c r="G249" s="34" t="s">
        <v>37</v>
      </c>
      <c r="H249" s="46">
        <v>150248</v>
      </c>
      <c r="I249" s="46">
        <v>196029</v>
      </c>
      <c r="J249" s="46">
        <v>210596</v>
      </c>
      <c r="K249" s="46">
        <v>193570</v>
      </c>
      <c r="L249" s="46">
        <v>255151</v>
      </c>
      <c r="M249" s="46">
        <v>242084</v>
      </c>
      <c r="N249" s="46">
        <v>228447</v>
      </c>
      <c r="O249" s="38">
        <v>16527.28</v>
      </c>
      <c r="P249" s="38">
        <v>23131.422000000002</v>
      </c>
      <c r="Q249" s="119">
        <v>22323.175999999999</v>
      </c>
      <c r="R249" s="38">
        <v>25164.1</v>
      </c>
      <c r="S249" s="38">
        <v>29087.214</v>
      </c>
      <c r="T249" s="38">
        <v>33407.592000000004</v>
      </c>
      <c r="U249" s="38">
        <f>2*('Gender Balance'!N249*'Gender Balance'!AR249/100)</f>
        <v>31525.686000000002</v>
      </c>
      <c r="V249" s="38"/>
      <c r="W249" s="38"/>
      <c r="X249" s="38"/>
      <c r="Y249" s="38"/>
      <c r="Z249" s="38">
        <v>16527.28</v>
      </c>
      <c r="AA249" s="38">
        <v>23131.422000000002</v>
      </c>
      <c r="AB249" s="38">
        <v>22323.175999999999</v>
      </c>
      <c r="AC249" s="38">
        <v>25164.1</v>
      </c>
      <c r="AD249" s="38">
        <v>29087.214</v>
      </c>
      <c r="AE249" s="38">
        <v>33407.592000000004</v>
      </c>
      <c r="AF249" s="38"/>
      <c r="AG249" s="38"/>
      <c r="AH249" s="38"/>
      <c r="AI249" s="38"/>
      <c r="AJ249" s="38"/>
      <c r="AL249" s="45">
        <v>5.5</v>
      </c>
      <c r="AM249" s="45">
        <v>5.9</v>
      </c>
      <c r="AN249" s="45">
        <v>5.3</v>
      </c>
      <c r="AO249" s="45">
        <v>6.5</v>
      </c>
      <c r="AP249" s="45">
        <v>5.7</v>
      </c>
      <c r="AQ249" s="45">
        <v>6.9</v>
      </c>
      <c r="AR249" s="45">
        <v>6.9</v>
      </c>
      <c r="AS249" s="45"/>
      <c r="AT249" s="45"/>
      <c r="AU249" s="45"/>
    </row>
    <row r="250" spans="2:75" ht="15.75" thickBot="1" x14ac:dyDescent="0.3">
      <c r="D250" s="54" t="s">
        <v>224</v>
      </c>
      <c r="E250" s="34" t="s">
        <v>73</v>
      </c>
      <c r="F250" s="113" t="s">
        <v>4</v>
      </c>
      <c r="G250" s="34" t="s">
        <v>79</v>
      </c>
      <c r="H250" s="46">
        <v>39648</v>
      </c>
      <c r="I250" s="46">
        <v>43389</v>
      </c>
      <c r="J250" s="46">
        <v>48320</v>
      </c>
      <c r="K250" s="46">
        <v>47932</v>
      </c>
      <c r="L250" s="46">
        <v>61917</v>
      </c>
      <c r="M250" s="46">
        <v>50874</v>
      </c>
      <c r="N250" s="46">
        <v>55603</v>
      </c>
      <c r="O250" s="39">
        <v>8484.6719999999987</v>
      </c>
      <c r="P250" s="39">
        <v>7983.576</v>
      </c>
      <c r="Q250" s="120">
        <v>8117.76</v>
      </c>
      <c r="R250" s="39">
        <v>8531.8960000000006</v>
      </c>
      <c r="S250" s="39">
        <v>9782.8860000000004</v>
      </c>
      <c r="T250" s="39">
        <v>9360.8159999999989</v>
      </c>
      <c r="U250" s="39">
        <f>2*('Gender Balance'!N250*'Gender Balance'!AR250/100)</f>
        <v>9341.3040000000001</v>
      </c>
      <c r="V250" s="39"/>
      <c r="W250" s="39"/>
      <c r="X250" s="39"/>
      <c r="Y250" s="39"/>
      <c r="Z250" s="39">
        <v>8484.6719999999987</v>
      </c>
      <c r="AA250" s="39">
        <v>7983.576</v>
      </c>
      <c r="AB250" s="39">
        <v>8117.76</v>
      </c>
      <c r="AC250" s="39">
        <v>8531.8960000000006</v>
      </c>
      <c r="AD250" s="39">
        <v>9782.8860000000004</v>
      </c>
      <c r="AE250" s="39">
        <v>9360.8159999999989</v>
      </c>
      <c r="AF250" s="39"/>
      <c r="AG250" s="39"/>
      <c r="AH250" s="39"/>
      <c r="AI250" s="39"/>
      <c r="AJ250" s="39"/>
      <c r="AL250" s="45">
        <v>10.7</v>
      </c>
      <c r="AM250" s="45">
        <v>9.1999999999999993</v>
      </c>
      <c r="AN250" s="45">
        <v>8.4</v>
      </c>
      <c r="AO250" s="45">
        <v>8.9</v>
      </c>
      <c r="AP250" s="45">
        <v>7.9</v>
      </c>
      <c r="AQ250" s="45">
        <v>9.1999999999999993</v>
      </c>
      <c r="AR250" s="45">
        <v>8.4</v>
      </c>
      <c r="AS250" s="45"/>
      <c r="AT250" s="45"/>
      <c r="AU250" s="45"/>
    </row>
    <row r="251" spans="2:75" s="41" customFormat="1" ht="15.75" thickBot="1" x14ac:dyDescent="0.3">
      <c r="B251" s="65"/>
      <c r="D251" s="59" t="s">
        <v>136</v>
      </c>
      <c r="E251" s="35" t="s">
        <v>73</v>
      </c>
      <c r="F251" s="114" t="s">
        <v>4</v>
      </c>
      <c r="G251" s="35" t="s">
        <v>0</v>
      </c>
      <c r="H251" s="47">
        <v>646921</v>
      </c>
      <c r="I251" s="47">
        <v>825640</v>
      </c>
      <c r="J251" s="47">
        <v>811879</v>
      </c>
      <c r="K251" s="47">
        <v>734757</v>
      </c>
      <c r="L251" s="47">
        <v>828797</v>
      </c>
      <c r="M251" s="47">
        <v>824156</v>
      </c>
      <c r="N251" s="47">
        <v>813708</v>
      </c>
      <c r="O251" s="50">
        <v>38815.26</v>
      </c>
      <c r="P251" s="50">
        <v>42933.279999999999</v>
      </c>
      <c r="Q251" s="121">
        <v>42217.707999999999</v>
      </c>
      <c r="R251" s="50">
        <v>49963.475999999995</v>
      </c>
      <c r="S251" s="50">
        <v>49727.82</v>
      </c>
      <c r="T251" s="50">
        <v>52745.984000000004</v>
      </c>
      <c r="U251" s="50">
        <f>2*('Gender Balance'!N251*'Gender Balance'!AR251/100)</f>
        <v>65096.639999999999</v>
      </c>
      <c r="V251" s="50"/>
      <c r="W251" s="50"/>
      <c r="X251" s="50"/>
      <c r="Y251" s="50"/>
      <c r="Z251" s="50">
        <v>38815.26</v>
      </c>
      <c r="AA251" s="50">
        <v>42933.279999999999</v>
      </c>
      <c r="AB251" s="50">
        <v>42217.707999999999</v>
      </c>
      <c r="AC251" s="50">
        <v>49963.475999999995</v>
      </c>
      <c r="AD251" s="50">
        <v>49727.82</v>
      </c>
      <c r="AE251" s="50">
        <v>52745.984000000004</v>
      </c>
      <c r="AF251" s="50"/>
      <c r="AG251" s="40"/>
      <c r="AH251" s="40"/>
      <c r="AI251" s="40"/>
      <c r="AJ251" s="40"/>
      <c r="AK251"/>
      <c r="AL251" s="45">
        <v>3</v>
      </c>
      <c r="AM251" s="45">
        <v>2.6</v>
      </c>
      <c r="AN251" s="45">
        <v>2.6</v>
      </c>
      <c r="AO251" s="45">
        <v>3.4</v>
      </c>
      <c r="AP251" s="45">
        <v>3</v>
      </c>
      <c r="AQ251" s="45">
        <v>3.2</v>
      </c>
      <c r="AR251" s="45">
        <v>4</v>
      </c>
      <c r="AS251" s="45"/>
      <c r="AT251" s="45"/>
      <c r="AU251" s="45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2:75" ht="15.75" thickBot="1" x14ac:dyDescent="0.3">
      <c r="D252" s="54" t="s">
        <v>137</v>
      </c>
      <c r="E252" s="34" t="s">
        <v>73</v>
      </c>
      <c r="F252" s="113" t="s">
        <v>5</v>
      </c>
      <c r="G252" s="34" t="s">
        <v>34</v>
      </c>
      <c r="H252" s="46">
        <v>28065</v>
      </c>
      <c r="I252" s="46">
        <v>29968</v>
      </c>
      <c r="J252" s="46">
        <v>22805</v>
      </c>
      <c r="K252" s="46">
        <v>20057</v>
      </c>
      <c r="L252" s="46">
        <v>21253</v>
      </c>
      <c r="M252" s="46">
        <v>13322</v>
      </c>
      <c r="N252" s="46">
        <v>24653</v>
      </c>
      <c r="O252" s="37">
        <v>7072.38</v>
      </c>
      <c r="P252" s="37">
        <v>7971.4880000000003</v>
      </c>
      <c r="Q252" s="118">
        <v>6476.62</v>
      </c>
      <c r="R252" s="37">
        <v>6458.3540000000003</v>
      </c>
      <c r="S252" s="37">
        <v>7183.5139999999992</v>
      </c>
      <c r="T252" s="37">
        <v>5781.7479999999996</v>
      </c>
      <c r="U252" s="37">
        <f>2*('Gender Balance'!N252*'Gender Balance'!AR252/100)</f>
        <v>7741.0419999999995</v>
      </c>
      <c r="V252" s="37"/>
      <c r="W252" s="37"/>
      <c r="X252" s="37"/>
      <c r="Y252" s="37"/>
      <c r="Z252" s="37">
        <v>7072.38</v>
      </c>
      <c r="AA252" s="37">
        <v>7971.4880000000003</v>
      </c>
      <c r="AB252" s="37">
        <v>6476.62</v>
      </c>
      <c r="AC252" s="37">
        <v>6458.3540000000003</v>
      </c>
      <c r="AD252" s="37">
        <v>7183.5139999999992</v>
      </c>
      <c r="AE252" s="37">
        <v>5781.7479999999996</v>
      </c>
      <c r="AF252" s="37"/>
      <c r="AG252" s="37"/>
      <c r="AH252" s="37"/>
      <c r="AI252" s="37"/>
      <c r="AJ252" s="37"/>
      <c r="AL252" s="45">
        <v>12.6</v>
      </c>
      <c r="AM252" s="45">
        <v>13.3</v>
      </c>
      <c r="AN252" s="45">
        <v>14.2</v>
      </c>
      <c r="AO252" s="45">
        <v>16.100000000000001</v>
      </c>
      <c r="AP252" s="45">
        <v>16.899999999999999</v>
      </c>
      <c r="AQ252" s="45">
        <v>21.7</v>
      </c>
      <c r="AR252" s="45">
        <v>15.7</v>
      </c>
      <c r="AS252" s="45"/>
      <c r="AT252" s="45"/>
      <c r="AU252" s="45"/>
    </row>
    <row r="253" spans="2:75" ht="15.75" thickBot="1" x14ac:dyDescent="0.3">
      <c r="D253" s="54" t="s">
        <v>138</v>
      </c>
      <c r="E253" s="34" t="s">
        <v>73</v>
      </c>
      <c r="F253" s="113" t="s">
        <v>5</v>
      </c>
      <c r="G253" s="34" t="s">
        <v>35</v>
      </c>
      <c r="H253" s="46">
        <v>88160</v>
      </c>
      <c r="I253" s="46">
        <v>124684</v>
      </c>
      <c r="J253" s="46">
        <v>128822</v>
      </c>
      <c r="K253" s="46">
        <v>115790</v>
      </c>
      <c r="L253" s="46">
        <v>108020</v>
      </c>
      <c r="M253" s="46">
        <v>123534</v>
      </c>
      <c r="N253" s="46">
        <v>126340</v>
      </c>
      <c r="O253" s="38">
        <v>13929.28</v>
      </c>
      <c r="P253" s="38">
        <v>20697.544000000002</v>
      </c>
      <c r="Q253" s="119">
        <v>16746.86</v>
      </c>
      <c r="R253" s="38">
        <v>18757.98</v>
      </c>
      <c r="S253" s="38">
        <v>18579.439999999999</v>
      </c>
      <c r="T253" s="38">
        <v>20506.644</v>
      </c>
      <c r="U253" s="38">
        <f>2*('Gender Balance'!N253*'Gender Balance'!AR253/100)</f>
        <v>21477.8</v>
      </c>
      <c r="V253" s="38"/>
      <c r="W253" s="38"/>
      <c r="X253" s="38"/>
      <c r="Y253" s="38"/>
      <c r="Z253" s="38">
        <v>13929.28</v>
      </c>
      <c r="AA253" s="38">
        <v>20697.544000000002</v>
      </c>
      <c r="AB253" s="38">
        <v>16746.86</v>
      </c>
      <c r="AC253" s="38">
        <v>18757.98</v>
      </c>
      <c r="AD253" s="38">
        <v>18579.439999999999</v>
      </c>
      <c r="AE253" s="38">
        <v>20506.644</v>
      </c>
      <c r="AF253" s="38"/>
      <c r="AG253" s="38"/>
      <c r="AH253" s="38"/>
      <c r="AI253" s="38"/>
      <c r="AJ253" s="38"/>
      <c r="AL253" s="45">
        <v>7.9</v>
      </c>
      <c r="AM253" s="45">
        <v>8.3000000000000007</v>
      </c>
      <c r="AN253" s="45">
        <v>6.5</v>
      </c>
      <c r="AO253" s="45">
        <v>8.1</v>
      </c>
      <c r="AP253" s="45">
        <v>8.6</v>
      </c>
      <c r="AQ253" s="45">
        <v>8.3000000000000007</v>
      </c>
      <c r="AR253" s="45">
        <v>8.5</v>
      </c>
      <c r="AS253" s="45"/>
      <c r="AT253" s="45"/>
      <c r="AU253" s="45"/>
    </row>
    <row r="254" spans="2:75" ht="15.75" thickBot="1" x14ac:dyDescent="0.3">
      <c r="D254" s="54" t="s">
        <v>268</v>
      </c>
      <c r="E254" s="34" t="s">
        <v>73</v>
      </c>
      <c r="F254" s="113" t="s">
        <v>5</v>
      </c>
      <c r="G254" s="34" t="s">
        <v>36</v>
      </c>
      <c r="H254" s="46">
        <v>107276</v>
      </c>
      <c r="I254" s="46">
        <v>141549</v>
      </c>
      <c r="J254" s="46">
        <v>149417</v>
      </c>
      <c r="K254" s="46">
        <v>145950</v>
      </c>
      <c r="L254" s="46">
        <v>154159</v>
      </c>
      <c r="M254" s="46">
        <v>154989</v>
      </c>
      <c r="N254" s="46">
        <v>163501</v>
      </c>
      <c r="O254" s="38">
        <v>14374.984000000002</v>
      </c>
      <c r="P254" s="38">
        <v>19533.762000000002</v>
      </c>
      <c r="Q254" s="119">
        <v>18527.707999999999</v>
      </c>
      <c r="R254" s="38">
        <v>20433</v>
      </c>
      <c r="S254" s="38">
        <v>22198.896000000001</v>
      </c>
      <c r="T254" s="38">
        <v>23868.306</v>
      </c>
      <c r="U254" s="38">
        <f>2*('Gender Balance'!N254*'Gender Balance'!AR254/100)</f>
        <v>25833.158000000003</v>
      </c>
      <c r="V254" s="38"/>
      <c r="W254" s="38"/>
      <c r="X254" s="38"/>
      <c r="Y254" s="38"/>
      <c r="Z254" s="38">
        <v>14374.984000000002</v>
      </c>
      <c r="AA254" s="38">
        <v>19533.762000000002</v>
      </c>
      <c r="AB254" s="38">
        <v>18527.707999999999</v>
      </c>
      <c r="AC254" s="38">
        <v>20433</v>
      </c>
      <c r="AD254" s="38">
        <v>22198.896000000001</v>
      </c>
      <c r="AE254" s="38">
        <v>23868.306</v>
      </c>
      <c r="AF254" s="38"/>
      <c r="AG254" s="38"/>
      <c r="AH254" s="38"/>
      <c r="AI254" s="38"/>
      <c r="AJ254" s="38"/>
      <c r="AL254" s="45">
        <v>6.7</v>
      </c>
      <c r="AM254" s="45">
        <v>6.9</v>
      </c>
      <c r="AN254" s="45">
        <v>6.2</v>
      </c>
      <c r="AO254" s="45">
        <v>7</v>
      </c>
      <c r="AP254" s="45">
        <v>7.2</v>
      </c>
      <c r="AQ254" s="45">
        <v>7.7</v>
      </c>
      <c r="AR254" s="45">
        <v>7.9</v>
      </c>
      <c r="AS254" s="45"/>
      <c r="AT254" s="45"/>
      <c r="AU254" s="45"/>
    </row>
    <row r="255" spans="2:75" ht="15.75" thickBot="1" x14ac:dyDescent="0.3">
      <c r="D255" s="54" t="s">
        <v>201</v>
      </c>
      <c r="E255" s="34" t="s">
        <v>73</v>
      </c>
      <c r="F255" s="113" t="s">
        <v>5</v>
      </c>
      <c r="G255" s="34" t="s">
        <v>37</v>
      </c>
      <c r="H255" s="46">
        <v>85252</v>
      </c>
      <c r="I255" s="46">
        <v>106434</v>
      </c>
      <c r="J255" s="46">
        <v>107099</v>
      </c>
      <c r="K255" s="46">
        <v>97474</v>
      </c>
      <c r="L255" s="46">
        <v>133020</v>
      </c>
      <c r="M255" s="46">
        <v>120250</v>
      </c>
      <c r="N255" s="46">
        <v>123650</v>
      </c>
      <c r="O255" s="38">
        <v>12617.296</v>
      </c>
      <c r="P255" s="38">
        <v>15326.496000000001</v>
      </c>
      <c r="Q255" s="119">
        <v>16279.047999999999</v>
      </c>
      <c r="R255" s="38">
        <v>15985.735999999999</v>
      </c>
      <c r="S255" s="38">
        <v>21549.24</v>
      </c>
      <c r="T255" s="38">
        <v>23809.5</v>
      </c>
      <c r="U255" s="38">
        <f>2*('Gender Balance'!N255*'Gender Balance'!AR255/100)</f>
        <v>24235.4</v>
      </c>
      <c r="V255" s="38"/>
      <c r="W255" s="38"/>
      <c r="X255" s="38"/>
      <c r="Y255" s="38"/>
      <c r="Z255" s="38">
        <v>12617.296</v>
      </c>
      <c r="AA255" s="38">
        <v>15326.496000000001</v>
      </c>
      <c r="AB255" s="38">
        <v>16279.047999999999</v>
      </c>
      <c r="AC255" s="38">
        <v>15985.735999999999</v>
      </c>
      <c r="AD255" s="38">
        <v>21549.24</v>
      </c>
      <c r="AE255" s="38">
        <v>23809.5</v>
      </c>
      <c r="AF255" s="38"/>
      <c r="AG255" s="38"/>
      <c r="AH255" s="38"/>
      <c r="AI255" s="38"/>
      <c r="AJ255" s="38"/>
      <c r="AL255" s="45">
        <v>7.4</v>
      </c>
      <c r="AM255" s="45">
        <v>7.2</v>
      </c>
      <c r="AN255" s="45">
        <v>7.6</v>
      </c>
      <c r="AO255" s="45">
        <v>8.1999999999999993</v>
      </c>
      <c r="AP255" s="45">
        <v>8.1</v>
      </c>
      <c r="AQ255" s="45">
        <v>9.9</v>
      </c>
      <c r="AR255" s="45">
        <v>9.8000000000000007</v>
      </c>
      <c r="AS255" s="45"/>
      <c r="AT255" s="45"/>
      <c r="AU255" s="45"/>
    </row>
    <row r="256" spans="2:75" ht="15.75" thickBot="1" x14ac:dyDescent="0.3">
      <c r="D256" s="54" t="s">
        <v>225</v>
      </c>
      <c r="E256" s="34" t="s">
        <v>73</v>
      </c>
      <c r="F256" s="113" t="s">
        <v>5</v>
      </c>
      <c r="G256" s="34" t="s">
        <v>79</v>
      </c>
      <c r="H256" s="46">
        <v>16799</v>
      </c>
      <c r="I256" s="46">
        <v>18327</v>
      </c>
      <c r="J256" s="46">
        <v>18687</v>
      </c>
      <c r="K256" s="46">
        <v>22966</v>
      </c>
      <c r="L256" s="46">
        <v>33271</v>
      </c>
      <c r="M256" s="46">
        <v>21972</v>
      </c>
      <c r="N256" s="46">
        <v>26867</v>
      </c>
      <c r="O256" s="39">
        <v>5342.0820000000003</v>
      </c>
      <c r="P256" s="39">
        <v>5021.598</v>
      </c>
      <c r="Q256" s="120">
        <v>4970.7420000000002</v>
      </c>
      <c r="R256" s="39">
        <v>6154.8880000000008</v>
      </c>
      <c r="S256" s="39">
        <v>7452.7039999999988</v>
      </c>
      <c r="T256" s="39">
        <v>6283.9920000000011</v>
      </c>
      <c r="U256" s="39">
        <f>2*('Gender Balance'!N256*'Gender Balance'!AR256/100)</f>
        <v>6770.4840000000004</v>
      </c>
      <c r="V256" s="39"/>
      <c r="W256" s="39"/>
      <c r="X256" s="39"/>
      <c r="Y256" s="39"/>
      <c r="Z256" s="39">
        <v>5342.0820000000003</v>
      </c>
      <c r="AA256" s="39">
        <v>5021.598</v>
      </c>
      <c r="AB256" s="39">
        <v>4970.7420000000002</v>
      </c>
      <c r="AC256" s="39">
        <v>6154.8880000000008</v>
      </c>
      <c r="AD256" s="39">
        <v>7452.7039999999988</v>
      </c>
      <c r="AE256" s="39">
        <v>6283.9920000000011</v>
      </c>
      <c r="AF256" s="39"/>
      <c r="AG256" s="39"/>
      <c r="AH256" s="39"/>
      <c r="AI256" s="39"/>
      <c r="AJ256" s="39"/>
      <c r="AL256" s="45">
        <v>15.9</v>
      </c>
      <c r="AM256" s="45">
        <v>13.7</v>
      </c>
      <c r="AN256" s="45">
        <v>13.3</v>
      </c>
      <c r="AO256" s="45">
        <v>13.4</v>
      </c>
      <c r="AP256" s="45">
        <v>11.2</v>
      </c>
      <c r="AQ256" s="45">
        <v>14.3</v>
      </c>
      <c r="AR256" s="45">
        <v>12.6</v>
      </c>
      <c r="AS256" s="45"/>
      <c r="AT256" s="45"/>
      <c r="AU256" s="45"/>
    </row>
    <row r="257" spans="2:75" s="41" customFormat="1" ht="15.75" thickBot="1" x14ac:dyDescent="0.3">
      <c r="B257" s="65"/>
      <c r="D257" s="59" t="s">
        <v>139</v>
      </c>
      <c r="E257" s="35" t="s">
        <v>73</v>
      </c>
      <c r="F257" s="114" t="s">
        <v>5</v>
      </c>
      <c r="G257" s="35" t="s">
        <v>0</v>
      </c>
      <c r="H257" s="47">
        <v>325552</v>
      </c>
      <c r="I257" s="47">
        <v>420962</v>
      </c>
      <c r="J257" s="47">
        <v>426830</v>
      </c>
      <c r="K257" s="47">
        <v>402237</v>
      </c>
      <c r="L257" s="47">
        <v>449723</v>
      </c>
      <c r="M257" s="47">
        <v>434067</v>
      </c>
      <c r="N257" s="47">
        <v>465011</v>
      </c>
      <c r="O257" s="50">
        <v>25393.056</v>
      </c>
      <c r="P257" s="50">
        <v>31151.188000000002</v>
      </c>
      <c r="Q257" s="121">
        <v>30731.759999999998</v>
      </c>
      <c r="R257" s="50">
        <v>30570.011999999999</v>
      </c>
      <c r="S257" s="50">
        <v>37776.732000000004</v>
      </c>
      <c r="T257" s="50">
        <v>39066.03</v>
      </c>
      <c r="U257" s="50">
        <f>2*('Gender Balance'!N257*'Gender Balance'!AR257/100)</f>
        <v>39060.924000000006</v>
      </c>
      <c r="V257" s="50"/>
      <c r="W257" s="50"/>
      <c r="X257" s="50"/>
      <c r="Y257" s="50"/>
      <c r="Z257" s="50">
        <v>25393.056</v>
      </c>
      <c r="AA257" s="50">
        <v>31151.188000000002</v>
      </c>
      <c r="AB257" s="50">
        <v>30731.759999999998</v>
      </c>
      <c r="AC257" s="50">
        <v>30570.011999999999</v>
      </c>
      <c r="AD257" s="50">
        <v>37776.732000000004</v>
      </c>
      <c r="AE257" s="50">
        <v>39066.03</v>
      </c>
      <c r="AF257" s="50"/>
      <c r="AG257" s="40"/>
      <c r="AH257" s="40"/>
      <c r="AI257" s="40"/>
      <c r="AJ257" s="40"/>
      <c r="AK257"/>
      <c r="AL257" s="45">
        <v>3.9</v>
      </c>
      <c r="AM257" s="45">
        <v>3.7</v>
      </c>
      <c r="AN257" s="45">
        <v>3.6</v>
      </c>
      <c r="AO257" s="45">
        <v>3.8</v>
      </c>
      <c r="AP257" s="45">
        <v>4.2</v>
      </c>
      <c r="AQ257" s="45">
        <v>4.5</v>
      </c>
      <c r="AR257" s="45">
        <v>4.2</v>
      </c>
      <c r="AS257" s="45"/>
      <c r="AT257" s="45"/>
      <c r="AU257" s="45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2:75" ht="15.75" thickBot="1" x14ac:dyDescent="0.3">
      <c r="D258" s="54" t="s">
        <v>140</v>
      </c>
      <c r="E258" s="34" t="s">
        <v>73</v>
      </c>
      <c r="F258" s="113" t="s">
        <v>6</v>
      </c>
      <c r="G258" s="34" t="s">
        <v>34</v>
      </c>
      <c r="H258" s="46">
        <v>31121</v>
      </c>
      <c r="I258" s="46">
        <v>36259</v>
      </c>
      <c r="J258" s="46">
        <v>25519</v>
      </c>
      <c r="K258" s="46">
        <v>17455</v>
      </c>
      <c r="L258" s="46">
        <v>20090</v>
      </c>
      <c r="M258" s="46">
        <v>15601</v>
      </c>
      <c r="N258" s="46">
        <v>9642</v>
      </c>
      <c r="O258" s="37">
        <v>7095.5880000000006</v>
      </c>
      <c r="P258" s="37">
        <v>8122.0159999999996</v>
      </c>
      <c r="Q258" s="118">
        <v>6788.0540000000001</v>
      </c>
      <c r="R258" s="37">
        <v>6109.25</v>
      </c>
      <c r="S258" s="37">
        <v>6790.42</v>
      </c>
      <c r="T258" s="37">
        <v>6302.8040000000001</v>
      </c>
      <c r="U258" s="37">
        <f>2*('Gender Balance'!N258*'Gender Balance'!AR258/100)</f>
        <v>4936.7040000000006</v>
      </c>
      <c r="V258" s="37"/>
      <c r="W258" s="37"/>
      <c r="X258" s="37"/>
      <c r="Y258" s="37"/>
      <c r="Z258" s="37">
        <v>7095.5880000000006</v>
      </c>
      <c r="AA258" s="37">
        <v>8122.0159999999996</v>
      </c>
      <c r="AB258" s="37">
        <v>6788.0540000000001</v>
      </c>
      <c r="AC258" s="37">
        <v>6109.25</v>
      </c>
      <c r="AD258" s="37">
        <v>6790.42</v>
      </c>
      <c r="AE258" s="37">
        <v>6302.8040000000001</v>
      </c>
      <c r="AF258" s="37"/>
      <c r="AG258" s="37"/>
      <c r="AH258" s="37"/>
      <c r="AI258" s="37"/>
      <c r="AJ258" s="37"/>
      <c r="AL258" s="45">
        <v>11.4</v>
      </c>
      <c r="AM258" s="45">
        <v>11.2</v>
      </c>
      <c r="AN258" s="45">
        <v>13.3</v>
      </c>
      <c r="AO258" s="45">
        <v>17.5</v>
      </c>
      <c r="AP258" s="45">
        <v>16.899999999999999</v>
      </c>
      <c r="AQ258" s="45">
        <v>20.2</v>
      </c>
      <c r="AR258" s="45">
        <v>25.6</v>
      </c>
      <c r="AS258" s="45"/>
      <c r="AT258" s="45"/>
      <c r="AU258" s="45"/>
    </row>
    <row r="259" spans="2:75" ht="15.75" thickBot="1" x14ac:dyDescent="0.3">
      <c r="D259" s="54" t="s">
        <v>141</v>
      </c>
      <c r="E259" s="34" t="s">
        <v>73</v>
      </c>
      <c r="F259" s="113" t="s">
        <v>6</v>
      </c>
      <c r="G259" s="34" t="s">
        <v>35</v>
      </c>
      <c r="H259" s="46">
        <v>89757</v>
      </c>
      <c r="I259" s="46">
        <v>117265</v>
      </c>
      <c r="J259" s="46">
        <v>99392</v>
      </c>
      <c r="K259" s="46">
        <v>93579</v>
      </c>
      <c r="L259" s="46">
        <v>104856</v>
      </c>
      <c r="M259" s="46">
        <v>104660</v>
      </c>
      <c r="N259" s="46">
        <v>86207</v>
      </c>
      <c r="O259" s="38">
        <v>14181.606000000002</v>
      </c>
      <c r="P259" s="38">
        <v>19465.990000000002</v>
      </c>
      <c r="Q259" s="119">
        <v>14908.8</v>
      </c>
      <c r="R259" s="38">
        <v>15908.43</v>
      </c>
      <c r="S259" s="38">
        <v>18035.232</v>
      </c>
      <c r="T259" s="38">
        <v>19466.760000000002</v>
      </c>
      <c r="U259" s="38">
        <f>2*('Gender Balance'!N259*'Gender Balance'!AR259/100)</f>
        <v>17758.642000000003</v>
      </c>
      <c r="V259" s="38"/>
      <c r="W259" s="38"/>
      <c r="X259" s="38"/>
      <c r="Y259" s="38"/>
      <c r="Z259" s="38">
        <v>14181.606000000002</v>
      </c>
      <c r="AA259" s="38">
        <v>19465.990000000002</v>
      </c>
      <c r="AB259" s="38">
        <v>14908.8</v>
      </c>
      <c r="AC259" s="38">
        <v>15908.43</v>
      </c>
      <c r="AD259" s="38">
        <v>18035.232</v>
      </c>
      <c r="AE259" s="38">
        <v>19466.760000000002</v>
      </c>
      <c r="AF259" s="38"/>
      <c r="AG259" s="38"/>
      <c r="AH259" s="38"/>
      <c r="AI259" s="38"/>
      <c r="AJ259" s="38"/>
      <c r="AL259" s="45">
        <v>7.9</v>
      </c>
      <c r="AM259" s="45">
        <v>8.3000000000000007</v>
      </c>
      <c r="AN259" s="45">
        <v>7.5</v>
      </c>
      <c r="AO259" s="45">
        <v>8.5</v>
      </c>
      <c r="AP259" s="45">
        <v>8.6</v>
      </c>
      <c r="AQ259" s="45">
        <v>9.3000000000000007</v>
      </c>
      <c r="AR259" s="45">
        <v>10.3</v>
      </c>
      <c r="AS259" s="45"/>
      <c r="AT259" s="45"/>
      <c r="AU259" s="45"/>
    </row>
    <row r="260" spans="2:75" ht="15.75" thickBot="1" x14ac:dyDescent="0.3">
      <c r="D260" s="54" t="s">
        <v>269</v>
      </c>
      <c r="E260" s="34" t="s">
        <v>73</v>
      </c>
      <c r="F260" s="113" t="s">
        <v>6</v>
      </c>
      <c r="G260" s="34" t="s">
        <v>36</v>
      </c>
      <c r="H260" s="46">
        <v>112646</v>
      </c>
      <c r="I260" s="46">
        <v>136497</v>
      </c>
      <c r="J260" s="46">
        <v>127008</v>
      </c>
      <c r="K260" s="46">
        <v>100424</v>
      </c>
      <c r="L260" s="46">
        <v>103351</v>
      </c>
      <c r="M260" s="46">
        <v>119092</v>
      </c>
      <c r="N260" s="46">
        <v>119315</v>
      </c>
      <c r="O260" s="38">
        <v>15094.564000000002</v>
      </c>
      <c r="P260" s="38">
        <v>18836.585999999999</v>
      </c>
      <c r="Q260" s="119">
        <v>15748.992</v>
      </c>
      <c r="R260" s="38">
        <v>15666.143999999998</v>
      </c>
      <c r="S260" s="38">
        <v>18603.18</v>
      </c>
      <c r="T260" s="38">
        <v>22627.48</v>
      </c>
      <c r="U260" s="38">
        <f>2*('Gender Balance'!N260*'Gender Balance'!AR260/100)</f>
        <v>23147.11</v>
      </c>
      <c r="V260" s="38"/>
      <c r="W260" s="38"/>
      <c r="X260" s="38"/>
      <c r="Y260" s="38"/>
      <c r="Z260" s="38">
        <v>15094.564000000002</v>
      </c>
      <c r="AA260" s="38">
        <v>18836.585999999999</v>
      </c>
      <c r="AB260" s="38">
        <v>15748.992</v>
      </c>
      <c r="AC260" s="38">
        <v>15666.143999999998</v>
      </c>
      <c r="AD260" s="38">
        <v>18603.18</v>
      </c>
      <c r="AE260" s="38">
        <v>22627.48</v>
      </c>
      <c r="AF260" s="38"/>
      <c r="AG260" s="38"/>
      <c r="AH260" s="38"/>
      <c r="AI260" s="38"/>
      <c r="AJ260" s="38"/>
      <c r="AL260" s="45">
        <v>6.7</v>
      </c>
      <c r="AM260" s="45">
        <v>6.9</v>
      </c>
      <c r="AN260" s="45">
        <v>6.2</v>
      </c>
      <c r="AO260" s="45">
        <v>7.8</v>
      </c>
      <c r="AP260" s="45">
        <v>9</v>
      </c>
      <c r="AQ260" s="45">
        <v>9.5</v>
      </c>
      <c r="AR260" s="45">
        <v>9.6999999999999993</v>
      </c>
      <c r="AS260" s="45"/>
      <c r="AT260" s="45"/>
      <c r="AU260" s="45"/>
    </row>
    <row r="261" spans="2:75" ht="15.75" thickBot="1" x14ac:dyDescent="0.3">
      <c r="D261" s="54" t="s">
        <v>202</v>
      </c>
      <c r="E261" s="34" t="s">
        <v>73</v>
      </c>
      <c r="F261" s="113" t="s">
        <v>6</v>
      </c>
      <c r="G261" s="34" t="s">
        <v>37</v>
      </c>
      <c r="H261" s="46">
        <v>64996</v>
      </c>
      <c r="I261" s="46">
        <v>89595</v>
      </c>
      <c r="J261" s="46">
        <v>103497</v>
      </c>
      <c r="K261" s="46">
        <v>96096</v>
      </c>
      <c r="L261" s="46">
        <v>122131</v>
      </c>
      <c r="M261" s="46">
        <v>121834</v>
      </c>
      <c r="N261" s="46">
        <v>104797</v>
      </c>
      <c r="O261" s="38">
        <v>11569.288</v>
      </c>
      <c r="P261" s="38">
        <v>13976.82</v>
      </c>
      <c r="Q261" s="119">
        <v>15731.544</v>
      </c>
      <c r="R261" s="38">
        <v>15759.743999999999</v>
      </c>
      <c r="S261" s="38">
        <v>22227.841999999997</v>
      </c>
      <c r="T261" s="38">
        <v>24123.132000000001</v>
      </c>
      <c r="U261" s="38">
        <f>2*('Gender Balance'!N261*'Gender Balance'!AR261/100)</f>
        <v>20540.212000000003</v>
      </c>
      <c r="V261" s="38"/>
      <c r="W261" s="38"/>
      <c r="X261" s="38"/>
      <c r="Y261" s="38"/>
      <c r="Z261" s="38">
        <v>11569.288</v>
      </c>
      <c r="AA261" s="38">
        <v>13976.82</v>
      </c>
      <c r="AB261" s="38">
        <v>15731.544</v>
      </c>
      <c r="AC261" s="38">
        <v>15759.743999999999</v>
      </c>
      <c r="AD261" s="38">
        <v>22227.841999999997</v>
      </c>
      <c r="AE261" s="38">
        <v>24123.132000000001</v>
      </c>
      <c r="AF261" s="38"/>
      <c r="AG261" s="38"/>
      <c r="AH261" s="38"/>
      <c r="AI261" s="38"/>
      <c r="AJ261" s="38"/>
      <c r="AL261" s="45">
        <v>8.9</v>
      </c>
      <c r="AM261" s="45">
        <v>7.8</v>
      </c>
      <c r="AN261" s="45">
        <v>7.6</v>
      </c>
      <c r="AO261" s="45">
        <v>8.1999999999999993</v>
      </c>
      <c r="AP261" s="45">
        <v>9.1</v>
      </c>
      <c r="AQ261" s="45">
        <v>9.9</v>
      </c>
      <c r="AR261" s="45">
        <v>9.8000000000000007</v>
      </c>
      <c r="AS261" s="45"/>
      <c r="AT261" s="45"/>
      <c r="AU261" s="45"/>
    </row>
    <row r="262" spans="2:75" ht="15.75" thickBot="1" x14ac:dyDescent="0.3">
      <c r="D262" s="54" t="s">
        <v>226</v>
      </c>
      <c r="E262" s="34" t="s">
        <v>73</v>
      </c>
      <c r="F262" s="113" t="s">
        <v>6</v>
      </c>
      <c r="G262" s="34" t="s">
        <v>79</v>
      </c>
      <c r="H262" s="46">
        <v>22849</v>
      </c>
      <c r="I262" s="46">
        <v>25062</v>
      </c>
      <c r="J262" s="46">
        <v>29633</v>
      </c>
      <c r="K262" s="46">
        <v>24966</v>
      </c>
      <c r="L262" s="46">
        <v>28646</v>
      </c>
      <c r="M262" s="46">
        <v>28902</v>
      </c>
      <c r="N262" s="46">
        <v>28736</v>
      </c>
      <c r="O262" s="39">
        <v>6169.23</v>
      </c>
      <c r="P262" s="39">
        <v>5864.5079999999989</v>
      </c>
      <c r="Q262" s="120">
        <v>6697.0580000000009</v>
      </c>
      <c r="R262" s="39">
        <v>6690.8880000000008</v>
      </c>
      <c r="S262" s="39">
        <v>7046.9160000000011</v>
      </c>
      <c r="T262" s="39">
        <v>7572.3240000000005</v>
      </c>
      <c r="U262" s="39">
        <f>2*('Gender Balance'!N262*'Gender Balance'!AR262/100)</f>
        <v>7241.4719999999998</v>
      </c>
      <c r="V262" s="39"/>
      <c r="W262" s="39"/>
      <c r="X262" s="39"/>
      <c r="Y262" s="39"/>
      <c r="Z262" s="39">
        <v>6169.23</v>
      </c>
      <c r="AA262" s="39">
        <v>5864.5079999999989</v>
      </c>
      <c r="AB262" s="39">
        <v>6697.0580000000009</v>
      </c>
      <c r="AC262" s="39">
        <v>6690.8880000000008</v>
      </c>
      <c r="AD262" s="39">
        <v>7046.9160000000011</v>
      </c>
      <c r="AE262" s="39">
        <v>7572.3240000000005</v>
      </c>
      <c r="AF262" s="39"/>
      <c r="AG262" s="39"/>
      <c r="AH262" s="39"/>
      <c r="AI262" s="39"/>
      <c r="AJ262" s="39"/>
      <c r="AL262" s="45">
        <v>13.5</v>
      </c>
      <c r="AM262" s="45">
        <v>11.7</v>
      </c>
      <c r="AN262" s="45">
        <v>11.3</v>
      </c>
      <c r="AO262" s="45">
        <v>13.4</v>
      </c>
      <c r="AP262" s="45">
        <v>12.3</v>
      </c>
      <c r="AQ262" s="45">
        <v>13.1</v>
      </c>
      <c r="AR262" s="45">
        <v>12.6</v>
      </c>
      <c r="AS262" s="45"/>
      <c r="AT262" s="45"/>
      <c r="AU262" s="45"/>
    </row>
    <row r="263" spans="2:75" s="41" customFormat="1" ht="15.75" thickBot="1" x14ac:dyDescent="0.3">
      <c r="B263" s="65"/>
      <c r="D263" s="60" t="s">
        <v>142</v>
      </c>
      <c r="E263" s="36" t="s">
        <v>73</v>
      </c>
      <c r="F263" s="115" t="s">
        <v>6</v>
      </c>
      <c r="G263" s="36" t="s">
        <v>0</v>
      </c>
      <c r="H263" s="48">
        <v>321369</v>
      </c>
      <c r="I263" s="48">
        <v>404678</v>
      </c>
      <c r="J263" s="48">
        <v>385049</v>
      </c>
      <c r="K263" s="48">
        <v>332520</v>
      </c>
      <c r="L263" s="48">
        <v>379074</v>
      </c>
      <c r="M263" s="48">
        <v>390089</v>
      </c>
      <c r="N263" s="48">
        <v>348697</v>
      </c>
      <c r="O263" s="40">
        <v>25066.781999999996</v>
      </c>
      <c r="P263" s="40">
        <v>29946.172000000002</v>
      </c>
      <c r="Q263" s="122">
        <v>29263.723999999998</v>
      </c>
      <c r="R263" s="40">
        <v>29261.760000000006</v>
      </c>
      <c r="S263" s="40">
        <v>33358.512000000002</v>
      </c>
      <c r="T263" s="40">
        <v>37448.544000000002</v>
      </c>
      <c r="U263" s="40">
        <f>2*('Gender Balance'!N263*'Gender Balance'!AR263/100)</f>
        <v>36264.488000000005</v>
      </c>
      <c r="V263" s="40"/>
      <c r="W263" s="40"/>
      <c r="X263" s="40"/>
      <c r="Y263" s="40"/>
      <c r="Z263" s="40">
        <v>25066.781999999996</v>
      </c>
      <c r="AA263" s="40">
        <v>29946.172000000002</v>
      </c>
      <c r="AB263" s="40">
        <v>29263.723999999998</v>
      </c>
      <c r="AC263" s="40">
        <v>29261.760000000006</v>
      </c>
      <c r="AD263" s="40">
        <v>33358.512000000002</v>
      </c>
      <c r="AE263" s="40">
        <v>37448.544000000002</v>
      </c>
      <c r="AF263" s="40"/>
      <c r="AG263" s="40"/>
      <c r="AH263" s="40"/>
      <c r="AI263" s="40"/>
      <c r="AJ263" s="40"/>
      <c r="AK263"/>
      <c r="AL263" s="42">
        <v>3.9</v>
      </c>
      <c r="AM263" s="42">
        <v>3.7</v>
      </c>
      <c r="AN263" s="42">
        <v>3.8</v>
      </c>
      <c r="AO263" s="42">
        <v>4.4000000000000004</v>
      </c>
      <c r="AP263" s="42">
        <v>4.4000000000000004</v>
      </c>
      <c r="AQ263" s="42">
        <v>4.8</v>
      </c>
      <c r="AR263" s="42">
        <v>5.2</v>
      </c>
      <c r="AS263" s="42"/>
      <c r="AT263" s="42"/>
      <c r="AU263" s="42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2:75" ht="15.75" thickBot="1" x14ac:dyDescent="0.3">
      <c r="D264" s="54" t="s">
        <v>143</v>
      </c>
      <c r="E264" s="34" t="s">
        <v>74</v>
      </c>
      <c r="F264" s="113" t="s">
        <v>4</v>
      </c>
      <c r="G264" s="34" t="s">
        <v>34</v>
      </c>
      <c r="H264" s="46">
        <v>129260</v>
      </c>
      <c r="I264" s="46">
        <v>122594</v>
      </c>
      <c r="J264" s="46">
        <v>126307</v>
      </c>
      <c r="K264" s="46">
        <v>113908</v>
      </c>
      <c r="L264" s="46">
        <v>118611</v>
      </c>
      <c r="M264" s="46">
        <v>105786</v>
      </c>
      <c r="N264" s="46">
        <v>95142</v>
      </c>
      <c r="O264" s="37">
        <v>14218.6</v>
      </c>
      <c r="P264" s="37">
        <v>15937.22</v>
      </c>
      <c r="Q264" s="118">
        <v>14651.611999999999</v>
      </c>
      <c r="R264" s="37">
        <v>16174.935999999998</v>
      </c>
      <c r="S264" s="37">
        <v>17554.428</v>
      </c>
      <c r="T264" s="37">
        <v>16291.044000000002</v>
      </c>
      <c r="U264" s="37">
        <f>2*('Gender Balance'!N264*'Gender Balance'!AR264/100)</f>
        <v>14842.152</v>
      </c>
      <c r="V264" s="37"/>
      <c r="W264" s="37"/>
      <c r="X264" s="37"/>
      <c r="Y264" s="37"/>
      <c r="Z264" s="37">
        <v>14218.6</v>
      </c>
      <c r="AA264" s="37">
        <v>15937.22</v>
      </c>
      <c r="AB264" s="37">
        <v>14651.611999999999</v>
      </c>
      <c r="AC264" s="37">
        <v>16174.935999999998</v>
      </c>
      <c r="AD264" s="37">
        <v>17554.428</v>
      </c>
      <c r="AE264" s="37">
        <v>16291.044000000002</v>
      </c>
      <c r="AF264" s="37"/>
      <c r="AG264" s="37"/>
      <c r="AH264" s="37"/>
      <c r="AI264" s="37"/>
      <c r="AJ264" s="37"/>
      <c r="AL264" s="45">
        <v>5.5</v>
      </c>
      <c r="AM264" s="45">
        <v>6.5</v>
      </c>
      <c r="AN264" s="45">
        <v>5.8</v>
      </c>
      <c r="AO264" s="45">
        <v>7.1</v>
      </c>
      <c r="AP264" s="45">
        <v>7.4</v>
      </c>
      <c r="AQ264" s="45">
        <v>7.7</v>
      </c>
      <c r="AR264" s="45">
        <v>7.8</v>
      </c>
      <c r="AS264" s="45"/>
      <c r="AT264" s="45"/>
      <c r="AU264" s="45"/>
    </row>
    <row r="265" spans="2:75" ht="15.75" thickBot="1" x14ac:dyDescent="0.3">
      <c r="D265" s="54" t="s">
        <v>144</v>
      </c>
      <c r="E265" s="34" t="s">
        <v>74</v>
      </c>
      <c r="F265" s="113" t="s">
        <v>4</v>
      </c>
      <c r="G265" s="34" t="s">
        <v>35</v>
      </c>
      <c r="H265" s="46">
        <v>143160</v>
      </c>
      <c r="I265" s="46">
        <v>177501</v>
      </c>
      <c r="J265" s="46">
        <v>186862</v>
      </c>
      <c r="K265" s="46">
        <v>177884</v>
      </c>
      <c r="L265" s="46">
        <v>206961</v>
      </c>
      <c r="M265" s="46">
        <v>206433</v>
      </c>
      <c r="N265" s="46">
        <v>243576</v>
      </c>
      <c r="O265" s="38">
        <v>18610.8</v>
      </c>
      <c r="P265" s="38">
        <v>20945.118000000002</v>
      </c>
      <c r="Q265" s="119">
        <v>22049.716</v>
      </c>
      <c r="R265" s="38">
        <v>23480.687999999998</v>
      </c>
      <c r="S265" s="38">
        <v>25249.241999999998</v>
      </c>
      <c r="T265" s="38">
        <v>27249.155999999995</v>
      </c>
      <c r="U265" s="38">
        <f>2*('Gender Balance'!N265*'Gender Balance'!AR265/100)</f>
        <v>32639.183999999997</v>
      </c>
      <c r="V265" s="38"/>
      <c r="W265" s="38"/>
      <c r="X265" s="38"/>
      <c r="Y265" s="38"/>
      <c r="Z265" s="38">
        <v>18610.8</v>
      </c>
      <c r="AA265" s="38">
        <v>20945.118000000002</v>
      </c>
      <c r="AB265" s="38">
        <v>22049.716</v>
      </c>
      <c r="AC265" s="38">
        <v>23480.687999999998</v>
      </c>
      <c r="AD265" s="38">
        <v>25249.241999999998</v>
      </c>
      <c r="AE265" s="38">
        <v>27249.155999999995</v>
      </c>
      <c r="AF265" s="38"/>
      <c r="AG265" s="38"/>
      <c r="AH265" s="38"/>
      <c r="AI265" s="38"/>
      <c r="AJ265" s="38"/>
      <c r="AL265" s="45">
        <v>6.5</v>
      </c>
      <c r="AM265" s="45">
        <v>5.9</v>
      </c>
      <c r="AN265" s="45">
        <v>5.9</v>
      </c>
      <c r="AO265" s="45">
        <v>6.6</v>
      </c>
      <c r="AP265" s="45">
        <v>6.1</v>
      </c>
      <c r="AQ265" s="45">
        <v>6.6</v>
      </c>
      <c r="AR265" s="45">
        <v>6.7</v>
      </c>
      <c r="AS265" s="45"/>
      <c r="AT265" s="45"/>
      <c r="AU265" s="45"/>
    </row>
    <row r="266" spans="2:75" ht="15.75" thickBot="1" x14ac:dyDescent="0.3">
      <c r="D266" s="54" t="s">
        <v>270</v>
      </c>
      <c r="E266" s="34" t="s">
        <v>74</v>
      </c>
      <c r="F266" s="113" t="s">
        <v>4</v>
      </c>
      <c r="G266" s="34" t="s">
        <v>36</v>
      </c>
      <c r="H266" s="46">
        <v>130844</v>
      </c>
      <c r="I266" s="46">
        <v>140885</v>
      </c>
      <c r="J266" s="46">
        <v>159600</v>
      </c>
      <c r="K266" s="46">
        <v>143803</v>
      </c>
      <c r="L266" s="46">
        <v>137611</v>
      </c>
      <c r="M266" s="46">
        <v>148275</v>
      </c>
      <c r="N266" s="46">
        <v>130809</v>
      </c>
      <c r="O266" s="38">
        <v>15701.28</v>
      </c>
      <c r="P266" s="38">
        <v>19442.13</v>
      </c>
      <c r="Q266" s="119">
        <v>17875.2</v>
      </c>
      <c r="R266" s="38">
        <v>20132.419999999998</v>
      </c>
      <c r="S266" s="38">
        <v>22017.759999999998</v>
      </c>
      <c r="T266" s="38">
        <v>25206.75</v>
      </c>
      <c r="U266" s="38">
        <f>2*('Gender Balance'!N266*'Gender Balance'!AR266/100)</f>
        <v>22760.765999999996</v>
      </c>
      <c r="V266" s="38"/>
      <c r="W266" s="38"/>
      <c r="X266" s="38"/>
      <c r="Y266" s="38"/>
      <c r="Z266" s="38">
        <v>15701.28</v>
      </c>
      <c r="AA266" s="38">
        <v>19442.13</v>
      </c>
      <c r="AB266" s="38">
        <v>17875.2</v>
      </c>
      <c r="AC266" s="38">
        <v>20132.419999999998</v>
      </c>
      <c r="AD266" s="38">
        <v>22017.759999999998</v>
      </c>
      <c r="AE266" s="38">
        <v>25206.75</v>
      </c>
      <c r="AF266" s="38"/>
      <c r="AG266" s="38"/>
      <c r="AH266" s="38"/>
      <c r="AI266" s="38"/>
      <c r="AJ266" s="38"/>
      <c r="AL266" s="45">
        <v>6</v>
      </c>
      <c r="AM266" s="45">
        <v>6.9</v>
      </c>
      <c r="AN266" s="45">
        <v>5.6</v>
      </c>
      <c r="AO266" s="45">
        <v>7</v>
      </c>
      <c r="AP266" s="45">
        <v>8</v>
      </c>
      <c r="AQ266" s="45">
        <v>8.5</v>
      </c>
      <c r="AR266" s="45">
        <v>8.6999999999999993</v>
      </c>
      <c r="AS266" s="45"/>
      <c r="AT266" s="45"/>
      <c r="AU266" s="45"/>
    </row>
    <row r="267" spans="2:75" ht="15.75" thickBot="1" x14ac:dyDescent="0.3">
      <c r="D267" s="54" t="s">
        <v>203</v>
      </c>
      <c r="E267" s="34" t="s">
        <v>74</v>
      </c>
      <c r="F267" s="113" t="s">
        <v>4</v>
      </c>
      <c r="G267" s="34" t="s">
        <v>37</v>
      </c>
      <c r="H267" s="46">
        <v>73487</v>
      </c>
      <c r="I267" s="46">
        <v>70441</v>
      </c>
      <c r="J267" s="46">
        <v>90566</v>
      </c>
      <c r="K267" s="46">
        <v>98899</v>
      </c>
      <c r="L267" s="46">
        <v>81401</v>
      </c>
      <c r="M267" s="46">
        <v>95542</v>
      </c>
      <c r="N267" s="46">
        <v>115268</v>
      </c>
      <c r="O267" s="38">
        <v>12051.867999999999</v>
      </c>
      <c r="P267" s="38">
        <v>13102.026000000002</v>
      </c>
      <c r="Q267" s="119">
        <v>14490.56</v>
      </c>
      <c r="R267" s="38">
        <v>16219.435999999998</v>
      </c>
      <c r="S267" s="38">
        <v>16605.804</v>
      </c>
      <c r="T267" s="38">
        <v>19490.567999999999</v>
      </c>
      <c r="U267" s="38">
        <f>2*('Gender Balance'!N267*'Gender Balance'!AR267/100)</f>
        <v>22592.528000000002</v>
      </c>
      <c r="V267" s="38"/>
      <c r="W267" s="38"/>
      <c r="X267" s="38"/>
      <c r="Y267" s="38"/>
      <c r="Z267" s="38">
        <v>12051.867999999999</v>
      </c>
      <c r="AA267" s="38">
        <v>13102.026000000002</v>
      </c>
      <c r="AB267" s="38">
        <v>14490.56</v>
      </c>
      <c r="AC267" s="38">
        <v>16219.435999999998</v>
      </c>
      <c r="AD267" s="38">
        <v>16605.804</v>
      </c>
      <c r="AE267" s="38">
        <v>19490.567999999999</v>
      </c>
      <c r="AF267" s="38"/>
      <c r="AG267" s="38"/>
      <c r="AH267" s="38"/>
      <c r="AI267" s="38"/>
      <c r="AJ267" s="38"/>
      <c r="AL267" s="45">
        <v>8.1999999999999993</v>
      </c>
      <c r="AM267" s="45">
        <v>9.3000000000000007</v>
      </c>
      <c r="AN267" s="45">
        <v>8</v>
      </c>
      <c r="AO267" s="45">
        <v>8.1999999999999993</v>
      </c>
      <c r="AP267" s="45">
        <v>10.199999999999999</v>
      </c>
      <c r="AQ267" s="45">
        <v>10.199999999999999</v>
      </c>
      <c r="AR267" s="45">
        <v>9.8000000000000007</v>
      </c>
      <c r="AS267" s="45"/>
      <c r="AT267" s="45"/>
      <c r="AU267" s="45"/>
    </row>
    <row r="268" spans="2:75" ht="15.75" thickBot="1" x14ac:dyDescent="0.3">
      <c r="D268" s="54" t="s">
        <v>227</v>
      </c>
      <c r="E268" s="34" t="s">
        <v>74</v>
      </c>
      <c r="F268" s="113" t="s">
        <v>4</v>
      </c>
      <c r="G268" s="34" t="s">
        <v>79</v>
      </c>
      <c r="H268" s="46">
        <v>20333</v>
      </c>
      <c r="I268" s="46">
        <v>17411</v>
      </c>
      <c r="J268" s="46">
        <v>19195</v>
      </c>
      <c r="K268" s="46">
        <v>20069</v>
      </c>
      <c r="L268" s="46">
        <v>13577</v>
      </c>
      <c r="M268" s="46">
        <v>12748</v>
      </c>
      <c r="N268" s="46">
        <v>17211</v>
      </c>
      <c r="O268" s="39">
        <v>5774.5719999999992</v>
      </c>
      <c r="P268" s="39">
        <v>4909.902</v>
      </c>
      <c r="Q268" s="120">
        <v>383.9</v>
      </c>
      <c r="R268" s="39">
        <v>5378.4920000000011</v>
      </c>
      <c r="S268" s="39">
        <v>4643.3339999999998</v>
      </c>
      <c r="T268" s="39">
        <v>4818.7439999999997</v>
      </c>
      <c r="U268" s="39">
        <f>2*('Gender Balance'!N268*'Gender Balance'!AR268/100)</f>
        <v>5232.1439999999993</v>
      </c>
      <c r="V268" s="39"/>
      <c r="W268" s="39"/>
      <c r="X268" s="39"/>
      <c r="Y268" s="39"/>
      <c r="Z268" s="39">
        <v>5774.5719999999992</v>
      </c>
      <c r="AA268" s="39">
        <v>4909.902</v>
      </c>
      <c r="AB268" s="39">
        <v>383.9</v>
      </c>
      <c r="AC268" s="39">
        <v>5378.4920000000011</v>
      </c>
      <c r="AD268" s="39">
        <v>4643.3339999999998</v>
      </c>
      <c r="AE268" s="39">
        <v>4818.7439999999997</v>
      </c>
      <c r="AF268" s="39"/>
      <c r="AG268" s="39"/>
      <c r="AH268" s="39"/>
      <c r="AI268" s="39"/>
      <c r="AJ268" s="39"/>
      <c r="AL268" s="45">
        <v>14.2</v>
      </c>
      <c r="AM268" s="45">
        <v>14.1</v>
      </c>
      <c r="AN268" s="45">
        <v>1</v>
      </c>
      <c r="AO268" s="45">
        <v>13.4</v>
      </c>
      <c r="AP268" s="45">
        <v>17.100000000000001</v>
      </c>
      <c r="AQ268" s="45">
        <v>18.899999999999999</v>
      </c>
      <c r="AR268" s="45">
        <v>15.2</v>
      </c>
      <c r="AS268" s="45"/>
      <c r="AT268" s="45"/>
      <c r="AU268" s="45"/>
    </row>
    <row r="269" spans="2:75" s="41" customFormat="1" ht="15.75" thickBot="1" x14ac:dyDescent="0.3">
      <c r="B269" s="65"/>
      <c r="D269" s="59" t="s">
        <v>145</v>
      </c>
      <c r="E269" s="35" t="s">
        <v>74</v>
      </c>
      <c r="F269" s="114" t="s">
        <v>4</v>
      </c>
      <c r="G269" s="35" t="s">
        <v>0</v>
      </c>
      <c r="H269" s="47">
        <v>497084</v>
      </c>
      <c r="I269" s="47">
        <v>528832</v>
      </c>
      <c r="J269" s="47">
        <v>582530</v>
      </c>
      <c r="K269" s="47">
        <v>554563</v>
      </c>
      <c r="L269" s="47">
        <v>558161</v>
      </c>
      <c r="M269" s="47">
        <v>568784</v>
      </c>
      <c r="N269" s="47">
        <v>602006</v>
      </c>
      <c r="O269" s="50">
        <v>31813.376</v>
      </c>
      <c r="P269" s="50">
        <v>34902.911999999997</v>
      </c>
      <c r="Q269" s="121">
        <v>37281.919999999998</v>
      </c>
      <c r="R269" s="50">
        <v>37710.284</v>
      </c>
      <c r="S269" s="50">
        <v>41303.914000000004</v>
      </c>
      <c r="T269" s="50">
        <v>45502.720000000001</v>
      </c>
      <c r="U269" s="50">
        <f>2*('Gender Balance'!N269*'Gender Balance'!AR269/100)</f>
        <v>48160.480000000003</v>
      </c>
      <c r="V269" s="50"/>
      <c r="W269" s="50"/>
      <c r="X269" s="50"/>
      <c r="Y269" s="50"/>
      <c r="Z269" s="50">
        <v>31813.376</v>
      </c>
      <c r="AA269" s="50">
        <v>34902.911999999997</v>
      </c>
      <c r="AB269" s="50">
        <v>37281.919999999998</v>
      </c>
      <c r="AC269" s="50">
        <v>37710.284</v>
      </c>
      <c r="AD269" s="50">
        <v>41303.914000000004</v>
      </c>
      <c r="AE269" s="50">
        <v>45502.720000000001</v>
      </c>
      <c r="AF269" s="50"/>
      <c r="AG269" s="40"/>
      <c r="AH269" s="40"/>
      <c r="AI269" s="40"/>
      <c r="AJ269" s="40"/>
      <c r="AK269"/>
      <c r="AL269" s="45">
        <v>3.2</v>
      </c>
      <c r="AM269" s="45">
        <v>3.3</v>
      </c>
      <c r="AN269" s="45">
        <v>3.2</v>
      </c>
      <c r="AO269" s="45">
        <v>3.4</v>
      </c>
      <c r="AP269" s="45">
        <v>3.7</v>
      </c>
      <c r="AQ269" s="45">
        <v>4</v>
      </c>
      <c r="AR269" s="45">
        <v>4</v>
      </c>
      <c r="AS269" s="45"/>
      <c r="AT269" s="45"/>
      <c r="AU269" s="45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2:75" ht="15.75" thickBot="1" x14ac:dyDescent="0.3">
      <c r="D270" s="54" t="s">
        <v>146</v>
      </c>
      <c r="E270" s="34" t="s">
        <v>74</v>
      </c>
      <c r="F270" s="113" t="s">
        <v>5</v>
      </c>
      <c r="G270" s="34" t="s">
        <v>34</v>
      </c>
      <c r="H270" s="46">
        <v>63116</v>
      </c>
      <c r="I270" s="46">
        <v>62596</v>
      </c>
      <c r="J270" s="46">
        <v>65325</v>
      </c>
      <c r="K270" s="46">
        <v>61511</v>
      </c>
      <c r="L270" s="46">
        <v>70465</v>
      </c>
      <c r="M270" s="46">
        <v>57386</v>
      </c>
      <c r="N270" s="46">
        <v>58598</v>
      </c>
      <c r="O270" s="37">
        <v>9593.6319999999996</v>
      </c>
      <c r="P270" s="37">
        <v>10766.511999999999</v>
      </c>
      <c r="Q270" s="118">
        <v>11235.9</v>
      </c>
      <c r="R270" s="37">
        <v>11441.046</v>
      </c>
      <c r="S270" s="37">
        <v>12542.77</v>
      </c>
      <c r="T270" s="37">
        <v>12051.06</v>
      </c>
      <c r="U270" s="37">
        <f>2*('Gender Balance'!N270*'Gender Balance'!AR270/100)</f>
        <v>12071.188</v>
      </c>
      <c r="V270" s="37"/>
      <c r="W270" s="37"/>
      <c r="X270" s="37"/>
      <c r="Y270" s="37"/>
      <c r="Z270" s="37">
        <v>9593.6319999999996</v>
      </c>
      <c r="AA270" s="37">
        <v>10766.511999999999</v>
      </c>
      <c r="AB270" s="37">
        <v>11235.9</v>
      </c>
      <c r="AC270" s="37">
        <v>11441.046</v>
      </c>
      <c r="AD270" s="37">
        <v>12542.77</v>
      </c>
      <c r="AE270" s="37">
        <v>12051.06</v>
      </c>
      <c r="AF270" s="37"/>
      <c r="AG270" s="37"/>
      <c r="AH270" s="37"/>
      <c r="AI270" s="37"/>
      <c r="AJ270" s="37"/>
      <c r="AL270" s="45">
        <v>7.6</v>
      </c>
      <c r="AM270" s="45">
        <v>8.6</v>
      </c>
      <c r="AN270" s="45">
        <v>8.6</v>
      </c>
      <c r="AO270" s="45">
        <v>9.3000000000000007</v>
      </c>
      <c r="AP270" s="45">
        <v>8.9</v>
      </c>
      <c r="AQ270" s="45">
        <v>10.5</v>
      </c>
      <c r="AR270" s="45">
        <v>10.3</v>
      </c>
      <c r="AS270" s="45"/>
      <c r="AT270" s="45"/>
      <c r="AU270" s="45"/>
    </row>
    <row r="271" spans="2:75" ht="15.75" thickBot="1" x14ac:dyDescent="0.3">
      <c r="D271" s="54" t="s">
        <v>147</v>
      </c>
      <c r="E271" s="34" t="s">
        <v>74</v>
      </c>
      <c r="F271" s="113" t="s">
        <v>5</v>
      </c>
      <c r="G271" s="34" t="s">
        <v>35</v>
      </c>
      <c r="H271" s="46">
        <v>72798</v>
      </c>
      <c r="I271" s="46">
        <v>113298</v>
      </c>
      <c r="J271" s="46">
        <v>94121</v>
      </c>
      <c r="K271" s="46">
        <v>111042</v>
      </c>
      <c r="L271" s="46">
        <v>130011</v>
      </c>
      <c r="M271" s="46">
        <v>124141</v>
      </c>
      <c r="N271" s="46">
        <v>154939</v>
      </c>
      <c r="O271" s="38">
        <v>11647.68</v>
      </c>
      <c r="P271" s="38">
        <v>18807.468000000001</v>
      </c>
      <c r="Q271" s="119">
        <v>14494.634000000002</v>
      </c>
      <c r="R271" s="38">
        <v>17988.804</v>
      </c>
      <c r="S271" s="38">
        <v>22361.891999999996</v>
      </c>
      <c r="T271" s="38">
        <v>20607.406000000003</v>
      </c>
      <c r="U271" s="38">
        <f>2*('Gender Balance'!N271*'Gender Balance'!AR271/100)</f>
        <v>23860.606</v>
      </c>
      <c r="V271" s="38"/>
      <c r="W271" s="38"/>
      <c r="X271" s="38"/>
      <c r="Y271" s="38"/>
      <c r="Z271" s="38">
        <v>11647.68</v>
      </c>
      <c r="AA271" s="38">
        <v>18807.468000000001</v>
      </c>
      <c r="AB271" s="38">
        <v>14494.634000000002</v>
      </c>
      <c r="AC271" s="38">
        <v>17988.804</v>
      </c>
      <c r="AD271" s="38">
        <v>22361.891999999996</v>
      </c>
      <c r="AE271" s="38">
        <v>20607.406000000003</v>
      </c>
      <c r="AF271" s="38"/>
      <c r="AG271" s="38"/>
      <c r="AH271" s="38"/>
      <c r="AI271" s="38"/>
      <c r="AJ271" s="38"/>
      <c r="AL271" s="45">
        <v>8</v>
      </c>
      <c r="AM271" s="45">
        <v>8.3000000000000007</v>
      </c>
      <c r="AN271" s="45">
        <v>7.7</v>
      </c>
      <c r="AO271" s="45">
        <v>8.1</v>
      </c>
      <c r="AP271" s="45">
        <v>8.6</v>
      </c>
      <c r="AQ271" s="45">
        <v>8.3000000000000007</v>
      </c>
      <c r="AR271" s="45">
        <v>7.7</v>
      </c>
      <c r="AS271" s="45"/>
      <c r="AT271" s="45"/>
      <c r="AU271" s="45"/>
    </row>
    <row r="272" spans="2:75" ht="15.75" thickBot="1" x14ac:dyDescent="0.3">
      <c r="D272" s="54" t="s">
        <v>271</v>
      </c>
      <c r="E272" s="34" t="s">
        <v>74</v>
      </c>
      <c r="F272" s="113" t="s">
        <v>5</v>
      </c>
      <c r="G272" s="34" t="s">
        <v>36</v>
      </c>
      <c r="H272" s="46">
        <v>71997</v>
      </c>
      <c r="I272" s="46">
        <v>86599</v>
      </c>
      <c r="J272" s="46">
        <v>90688</v>
      </c>
      <c r="K272" s="46">
        <v>81556</v>
      </c>
      <c r="L272" s="46">
        <v>83063</v>
      </c>
      <c r="M272" s="46">
        <v>90695</v>
      </c>
      <c r="N272" s="46">
        <v>80402</v>
      </c>
      <c r="O272" s="38">
        <v>11519.52</v>
      </c>
      <c r="P272" s="38">
        <v>14548.632</v>
      </c>
      <c r="Q272" s="119">
        <v>13240.448</v>
      </c>
      <c r="R272" s="38">
        <v>14190.743999999999</v>
      </c>
      <c r="S272" s="38">
        <v>16612.599999999999</v>
      </c>
      <c r="T272" s="38">
        <v>18139</v>
      </c>
      <c r="U272" s="38">
        <f>2*('Gender Balance'!N272*'Gender Balance'!AR272/100)</f>
        <v>17366.832000000002</v>
      </c>
      <c r="V272" s="38"/>
      <c r="W272" s="38"/>
      <c r="X272" s="38"/>
      <c r="Y272" s="38"/>
      <c r="Z272" s="38">
        <v>11519.52</v>
      </c>
      <c r="AA272" s="38">
        <v>14548.632</v>
      </c>
      <c r="AB272" s="38">
        <v>13240.448</v>
      </c>
      <c r="AC272" s="38">
        <v>14190.743999999999</v>
      </c>
      <c r="AD272" s="38">
        <v>16612.599999999999</v>
      </c>
      <c r="AE272" s="38">
        <v>18139</v>
      </c>
      <c r="AF272" s="38"/>
      <c r="AG272" s="38"/>
      <c r="AH272" s="38"/>
      <c r="AI272" s="38"/>
      <c r="AJ272" s="38"/>
      <c r="AL272" s="45">
        <v>8</v>
      </c>
      <c r="AM272" s="45">
        <v>8.4</v>
      </c>
      <c r="AN272" s="45">
        <v>7.3</v>
      </c>
      <c r="AO272" s="45">
        <v>8.6999999999999993</v>
      </c>
      <c r="AP272" s="45">
        <v>10</v>
      </c>
      <c r="AQ272" s="45">
        <v>10</v>
      </c>
      <c r="AR272" s="45">
        <v>10.8</v>
      </c>
      <c r="AS272" s="45"/>
      <c r="AT272" s="45"/>
      <c r="AU272" s="45"/>
    </row>
    <row r="273" spans="2:75" ht="15.75" thickBot="1" x14ac:dyDescent="0.3">
      <c r="D273" s="54" t="s">
        <v>204</v>
      </c>
      <c r="E273" s="34" t="s">
        <v>74</v>
      </c>
      <c r="F273" s="113" t="s">
        <v>5</v>
      </c>
      <c r="G273" s="34" t="s">
        <v>37</v>
      </c>
      <c r="H273" s="46">
        <v>33434</v>
      </c>
      <c r="I273" s="46">
        <v>36834</v>
      </c>
      <c r="J273" s="46">
        <v>43664</v>
      </c>
      <c r="K273" s="46">
        <v>55218</v>
      </c>
      <c r="L273" s="46">
        <v>47987</v>
      </c>
      <c r="M273" s="46">
        <v>55415</v>
      </c>
      <c r="N273" s="46">
        <v>74425</v>
      </c>
      <c r="O273" s="38">
        <v>8425.3679999999986</v>
      </c>
      <c r="P273" s="38">
        <v>8987.4959999999992</v>
      </c>
      <c r="Q273" s="119">
        <v>10479.36</v>
      </c>
      <c r="R273" s="38">
        <v>11927.088</v>
      </c>
      <c r="S273" s="38">
        <v>13052.464</v>
      </c>
      <c r="T273" s="38">
        <v>14851.22</v>
      </c>
      <c r="U273" s="38">
        <f>2*('Gender Balance'!N273*'Gender Balance'!AR273/100)</f>
        <v>17564.3</v>
      </c>
      <c r="V273" s="38"/>
      <c r="W273" s="38"/>
      <c r="X273" s="38"/>
      <c r="Y273" s="38"/>
      <c r="Z273" s="38">
        <v>8425.3679999999986</v>
      </c>
      <c r="AA273" s="38">
        <v>8987.4959999999992</v>
      </c>
      <c r="AB273" s="38">
        <v>10479.36</v>
      </c>
      <c r="AC273" s="38">
        <v>11927.088</v>
      </c>
      <c r="AD273" s="38">
        <v>13052.464</v>
      </c>
      <c r="AE273" s="38">
        <v>14851.22</v>
      </c>
      <c r="AF273" s="38"/>
      <c r="AG273" s="38"/>
      <c r="AH273" s="38"/>
      <c r="AI273" s="38"/>
      <c r="AJ273" s="38"/>
      <c r="AL273" s="45">
        <v>12.6</v>
      </c>
      <c r="AM273" s="45">
        <v>12.2</v>
      </c>
      <c r="AN273" s="45">
        <v>12</v>
      </c>
      <c r="AO273" s="45">
        <v>10.8</v>
      </c>
      <c r="AP273" s="45">
        <v>13.6</v>
      </c>
      <c r="AQ273" s="45">
        <v>13.4</v>
      </c>
      <c r="AR273" s="45">
        <v>11.8</v>
      </c>
      <c r="AS273" s="45"/>
      <c r="AT273" s="45"/>
      <c r="AU273" s="45"/>
    </row>
    <row r="274" spans="2:75" ht="15.75" thickBot="1" x14ac:dyDescent="0.3">
      <c r="D274" s="54" t="s">
        <v>228</v>
      </c>
      <c r="E274" s="34" t="s">
        <v>74</v>
      </c>
      <c r="F274" s="113" t="s">
        <v>5</v>
      </c>
      <c r="G274" s="34" t="s">
        <v>79</v>
      </c>
      <c r="H274" s="46">
        <v>7551</v>
      </c>
      <c r="I274" s="46">
        <v>7749</v>
      </c>
      <c r="J274" s="46">
        <v>5777</v>
      </c>
      <c r="K274" s="46">
        <v>8786</v>
      </c>
      <c r="L274" s="46">
        <v>5833</v>
      </c>
      <c r="M274" s="46">
        <v>5283</v>
      </c>
      <c r="N274" s="46">
        <v>8843</v>
      </c>
      <c r="O274" s="39">
        <v>3624.48</v>
      </c>
      <c r="P274" s="39">
        <v>3409.56</v>
      </c>
      <c r="Q274" s="120">
        <v>2923.1620000000003</v>
      </c>
      <c r="R274" s="39">
        <v>3725.2639999999997</v>
      </c>
      <c r="S274" s="39">
        <v>3208.15</v>
      </c>
      <c r="T274" s="39">
        <v>3085.2719999999999</v>
      </c>
      <c r="U274" s="39">
        <f>2*('Gender Balance'!N274*'Gender Balance'!AR274/100)</f>
        <v>3926.2919999999999</v>
      </c>
      <c r="V274" s="39"/>
      <c r="W274" s="39"/>
      <c r="X274" s="39"/>
      <c r="Y274" s="39"/>
      <c r="Z274" s="39">
        <v>3624.48</v>
      </c>
      <c r="AA274" s="39">
        <v>3409.56</v>
      </c>
      <c r="AB274" s="39">
        <v>2923.1620000000003</v>
      </c>
      <c r="AC274" s="39">
        <v>3725.2639999999997</v>
      </c>
      <c r="AD274" s="39">
        <v>3208.15</v>
      </c>
      <c r="AE274" s="39">
        <v>3085.2719999999999</v>
      </c>
      <c r="AF274" s="39"/>
      <c r="AG274" s="39"/>
      <c r="AH274" s="39"/>
      <c r="AI274" s="39"/>
      <c r="AJ274" s="39"/>
      <c r="AL274" s="45">
        <v>24</v>
      </c>
      <c r="AM274" s="45">
        <v>22</v>
      </c>
      <c r="AN274" s="45">
        <v>25.3</v>
      </c>
      <c r="AO274" s="45">
        <v>21.2</v>
      </c>
      <c r="AP274" s="45">
        <v>27.5</v>
      </c>
      <c r="AQ274" s="45">
        <v>29.2</v>
      </c>
      <c r="AR274" s="45">
        <v>22.2</v>
      </c>
      <c r="AS274" s="45"/>
      <c r="AT274" s="45"/>
      <c r="AU274" s="45"/>
    </row>
    <row r="275" spans="2:75" s="41" customFormat="1" ht="15.75" thickBot="1" x14ac:dyDescent="0.3">
      <c r="B275" s="65"/>
      <c r="D275" s="59" t="s">
        <v>148</v>
      </c>
      <c r="E275" s="35" t="s">
        <v>74</v>
      </c>
      <c r="F275" s="114" t="s">
        <v>5</v>
      </c>
      <c r="G275" s="35" t="s">
        <v>0</v>
      </c>
      <c r="H275" s="47">
        <v>248896</v>
      </c>
      <c r="I275" s="47">
        <v>307076</v>
      </c>
      <c r="J275" s="47">
        <v>299575</v>
      </c>
      <c r="K275" s="47">
        <v>318113</v>
      </c>
      <c r="L275" s="47">
        <v>337359</v>
      </c>
      <c r="M275" s="47">
        <v>332920</v>
      </c>
      <c r="N275" s="47">
        <v>377207</v>
      </c>
      <c r="O275" s="50">
        <v>23894.016</v>
      </c>
      <c r="P275" s="50">
        <v>25794.383999999998</v>
      </c>
      <c r="Q275" s="121">
        <v>26961.75</v>
      </c>
      <c r="R275" s="50">
        <v>27993.944000000003</v>
      </c>
      <c r="S275" s="50">
        <v>32386.464</v>
      </c>
      <c r="T275" s="50">
        <v>34623.68</v>
      </c>
      <c r="U275" s="50">
        <f>2*('Gender Balance'!N275*'Gender Balance'!AR275/100)</f>
        <v>36211.871999999996</v>
      </c>
      <c r="V275" s="50"/>
      <c r="W275" s="50"/>
      <c r="X275" s="50"/>
      <c r="Y275" s="50"/>
      <c r="Z275" s="50">
        <v>23894.016</v>
      </c>
      <c r="AA275" s="50">
        <v>25794.383999999998</v>
      </c>
      <c r="AB275" s="50">
        <v>26961.75</v>
      </c>
      <c r="AC275" s="50">
        <v>27993.944000000003</v>
      </c>
      <c r="AD275" s="50">
        <v>32386.464</v>
      </c>
      <c r="AE275" s="50">
        <v>34623.68</v>
      </c>
      <c r="AF275" s="50"/>
      <c r="AG275" s="40"/>
      <c r="AH275" s="40"/>
      <c r="AI275" s="40"/>
      <c r="AJ275" s="40"/>
      <c r="AK275"/>
      <c r="AL275" s="45">
        <v>4.8</v>
      </c>
      <c r="AM275" s="45">
        <v>4.2</v>
      </c>
      <c r="AN275" s="45">
        <v>4.5</v>
      </c>
      <c r="AO275" s="45">
        <v>4.4000000000000004</v>
      </c>
      <c r="AP275" s="45">
        <v>4.8</v>
      </c>
      <c r="AQ275" s="45">
        <v>5.2</v>
      </c>
      <c r="AR275" s="45">
        <v>4.8</v>
      </c>
      <c r="AS275" s="45"/>
      <c r="AT275" s="45"/>
      <c r="AU275" s="4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2:75" ht="15.75" thickBot="1" x14ac:dyDescent="0.3">
      <c r="D276" s="54" t="s">
        <v>149</v>
      </c>
      <c r="E276" s="34" t="s">
        <v>74</v>
      </c>
      <c r="F276" s="113" t="s">
        <v>6</v>
      </c>
      <c r="G276" s="34" t="s">
        <v>34</v>
      </c>
      <c r="H276" s="46">
        <v>66144</v>
      </c>
      <c r="I276" s="46">
        <v>59998</v>
      </c>
      <c r="J276" s="46">
        <v>60982</v>
      </c>
      <c r="K276" s="46">
        <v>52397</v>
      </c>
      <c r="L276" s="46">
        <v>48146</v>
      </c>
      <c r="M276" s="46">
        <v>48400</v>
      </c>
      <c r="N276" s="46">
        <v>36544</v>
      </c>
      <c r="O276" s="37">
        <v>10053.887999999999</v>
      </c>
      <c r="P276" s="37">
        <v>10679.644000000002</v>
      </c>
      <c r="Q276" s="118">
        <v>10488.903999999999</v>
      </c>
      <c r="R276" s="37">
        <v>10584.194</v>
      </c>
      <c r="S276" s="37">
        <v>11458.748</v>
      </c>
      <c r="T276" s="37">
        <v>11228.8</v>
      </c>
      <c r="U276" s="37">
        <f>2*('Gender Balance'!N276*'Gender Balance'!AR276/100)</f>
        <v>9428.3520000000008</v>
      </c>
      <c r="V276" s="37"/>
      <c r="W276" s="37"/>
      <c r="X276" s="37"/>
      <c r="Y276" s="37"/>
      <c r="Z276" s="37">
        <v>10053.887999999999</v>
      </c>
      <c r="AA276" s="37">
        <v>10679.644000000002</v>
      </c>
      <c r="AB276" s="37">
        <v>10488.903999999999</v>
      </c>
      <c r="AC276" s="37">
        <v>10584.194</v>
      </c>
      <c r="AD276" s="37">
        <v>11458.748</v>
      </c>
      <c r="AE276" s="37">
        <v>11228.8</v>
      </c>
      <c r="AF276" s="37"/>
      <c r="AG276" s="37"/>
      <c r="AH276" s="37"/>
      <c r="AI276" s="37"/>
      <c r="AJ276" s="37"/>
      <c r="AL276" s="45">
        <v>7.6</v>
      </c>
      <c r="AM276" s="45">
        <v>8.9</v>
      </c>
      <c r="AN276" s="45">
        <v>8.6</v>
      </c>
      <c r="AO276" s="45">
        <v>10.1</v>
      </c>
      <c r="AP276" s="45">
        <v>11.9</v>
      </c>
      <c r="AQ276" s="45">
        <v>11.6</v>
      </c>
      <c r="AR276" s="45">
        <v>12.9</v>
      </c>
      <c r="AS276" s="45"/>
      <c r="AT276" s="45"/>
      <c r="AU276" s="45"/>
    </row>
    <row r="277" spans="2:75" ht="15.75" thickBot="1" x14ac:dyDescent="0.3">
      <c r="D277" s="54" t="s">
        <v>150</v>
      </c>
      <c r="E277" s="34" t="s">
        <v>74</v>
      </c>
      <c r="F277" s="113" t="s">
        <v>6</v>
      </c>
      <c r="G277" s="34" t="s">
        <v>35</v>
      </c>
      <c r="H277" s="46">
        <v>70362</v>
      </c>
      <c r="I277" s="46">
        <v>64203</v>
      </c>
      <c r="J277" s="46">
        <v>92741</v>
      </c>
      <c r="K277" s="46">
        <v>66842</v>
      </c>
      <c r="L277" s="46">
        <v>76950</v>
      </c>
      <c r="M277" s="46">
        <v>82292</v>
      </c>
      <c r="N277" s="46">
        <v>88637</v>
      </c>
      <c r="O277" s="38">
        <v>11257.92</v>
      </c>
      <c r="P277" s="38">
        <v>13996.254000000001</v>
      </c>
      <c r="Q277" s="119">
        <v>14282.114000000001</v>
      </c>
      <c r="R277" s="38">
        <v>13635.767999999998</v>
      </c>
      <c r="S277" s="38">
        <v>15543.9</v>
      </c>
      <c r="T277" s="38">
        <v>17445.903999999999</v>
      </c>
      <c r="U277" s="38">
        <f>2*('Gender Balance'!N277*'Gender Balance'!AR277/100)</f>
        <v>18259.222000000002</v>
      </c>
      <c r="V277" s="38"/>
      <c r="W277" s="38"/>
      <c r="X277" s="38"/>
      <c r="Y277" s="38"/>
      <c r="Z277" s="38">
        <v>11257.92</v>
      </c>
      <c r="AA277" s="38">
        <v>13996.254000000001</v>
      </c>
      <c r="AB277" s="38">
        <v>14282.114000000001</v>
      </c>
      <c r="AC277" s="38">
        <v>13635.767999999998</v>
      </c>
      <c r="AD277" s="38">
        <v>15543.9</v>
      </c>
      <c r="AE277" s="38">
        <v>17445.903999999999</v>
      </c>
      <c r="AF277" s="38"/>
      <c r="AG277" s="38"/>
      <c r="AH277" s="38"/>
      <c r="AI277" s="38"/>
      <c r="AJ277" s="38"/>
      <c r="AL277" s="45">
        <v>8</v>
      </c>
      <c r="AM277" s="45">
        <v>10.9</v>
      </c>
      <c r="AN277" s="45">
        <v>7.7</v>
      </c>
      <c r="AO277" s="45">
        <v>10.199999999999999</v>
      </c>
      <c r="AP277" s="45">
        <v>10.1</v>
      </c>
      <c r="AQ277" s="45">
        <v>10.6</v>
      </c>
      <c r="AR277" s="45">
        <v>10.3</v>
      </c>
      <c r="AS277" s="45"/>
      <c r="AT277" s="45"/>
      <c r="AU277" s="45"/>
    </row>
    <row r="278" spans="2:75" ht="15.75" thickBot="1" x14ac:dyDescent="0.3">
      <c r="D278" s="54" t="s">
        <v>272</v>
      </c>
      <c r="E278" s="34" t="s">
        <v>74</v>
      </c>
      <c r="F278" s="113" t="s">
        <v>6</v>
      </c>
      <c r="G278" s="34" t="s">
        <v>36</v>
      </c>
      <c r="H278" s="46">
        <v>58847</v>
      </c>
      <c r="I278" s="46">
        <v>54286</v>
      </c>
      <c r="J278" s="46">
        <v>68912</v>
      </c>
      <c r="K278" s="46">
        <v>62247</v>
      </c>
      <c r="L278" s="46">
        <v>54548</v>
      </c>
      <c r="M278" s="46">
        <v>57580</v>
      </c>
      <c r="N278" s="46">
        <v>50407</v>
      </c>
      <c r="O278" s="38">
        <v>10710.153999999999</v>
      </c>
      <c r="P278" s="38">
        <v>11942.92</v>
      </c>
      <c r="Q278" s="119">
        <v>11990.687999999998</v>
      </c>
      <c r="R278" s="38">
        <v>12573.893999999998</v>
      </c>
      <c r="S278" s="38">
        <v>13200.615999999998</v>
      </c>
      <c r="T278" s="38">
        <v>14855.64</v>
      </c>
      <c r="U278" s="38">
        <f>2*('Gender Balance'!N278*'Gender Balance'!AR278/100)</f>
        <v>13912.332000000002</v>
      </c>
      <c r="V278" s="38"/>
      <c r="W278" s="38"/>
      <c r="X278" s="38"/>
      <c r="Y278" s="38"/>
      <c r="Z278" s="38">
        <v>10710.153999999999</v>
      </c>
      <c r="AA278" s="38">
        <v>11942.92</v>
      </c>
      <c r="AB278" s="38">
        <v>11990.687999999998</v>
      </c>
      <c r="AC278" s="38">
        <v>12573.893999999998</v>
      </c>
      <c r="AD278" s="38">
        <v>13200.615999999998</v>
      </c>
      <c r="AE278" s="38">
        <v>14855.64</v>
      </c>
      <c r="AF278" s="38"/>
      <c r="AG278" s="38"/>
      <c r="AH278" s="38"/>
      <c r="AI278" s="38"/>
      <c r="AJ278" s="38"/>
      <c r="AL278" s="45">
        <v>9.1</v>
      </c>
      <c r="AM278" s="45">
        <v>11</v>
      </c>
      <c r="AN278" s="45">
        <v>8.6999999999999993</v>
      </c>
      <c r="AO278" s="45">
        <v>10.1</v>
      </c>
      <c r="AP278" s="45">
        <v>12.1</v>
      </c>
      <c r="AQ278" s="45">
        <v>12.9</v>
      </c>
      <c r="AR278" s="45">
        <v>13.8</v>
      </c>
      <c r="AS278" s="45"/>
      <c r="AT278" s="45"/>
      <c r="AU278" s="45"/>
    </row>
    <row r="279" spans="2:75" ht="15.75" thickBot="1" x14ac:dyDescent="0.3">
      <c r="D279" s="54" t="s">
        <v>205</v>
      </c>
      <c r="E279" s="34" t="s">
        <v>74</v>
      </c>
      <c r="F279" s="113" t="s">
        <v>6</v>
      </c>
      <c r="G279" s="34" t="s">
        <v>37</v>
      </c>
      <c r="H279" s="46">
        <v>40053</v>
      </c>
      <c r="I279" s="46">
        <v>33607</v>
      </c>
      <c r="J279" s="46">
        <v>46902</v>
      </c>
      <c r="K279" s="46">
        <v>43681</v>
      </c>
      <c r="L279" s="46">
        <v>33414</v>
      </c>
      <c r="M279" s="46">
        <v>40127</v>
      </c>
      <c r="N279" s="46">
        <v>40843</v>
      </c>
      <c r="O279" s="38">
        <v>8010.6</v>
      </c>
      <c r="P279" s="38">
        <v>8872.2479999999996</v>
      </c>
      <c r="Q279" s="119">
        <v>11256.48</v>
      </c>
      <c r="R279" s="38">
        <v>11094.973999999998</v>
      </c>
      <c r="S279" s="38">
        <v>11160.275999999998</v>
      </c>
      <c r="T279" s="38">
        <v>12599.878000000001</v>
      </c>
      <c r="U279" s="38">
        <f>2*('Gender Balance'!N279*'Gender Balance'!AR279/100)</f>
        <v>12743.015999999998</v>
      </c>
      <c r="V279" s="38"/>
      <c r="W279" s="38"/>
      <c r="X279" s="38"/>
      <c r="Y279" s="38"/>
      <c r="Z279" s="38">
        <v>8010.6</v>
      </c>
      <c r="AA279" s="38">
        <v>8872.2479999999996</v>
      </c>
      <c r="AB279" s="38">
        <v>11256.48</v>
      </c>
      <c r="AC279" s="38">
        <v>11094.973999999998</v>
      </c>
      <c r="AD279" s="38">
        <v>11160.275999999998</v>
      </c>
      <c r="AE279" s="38">
        <v>12599.878000000001</v>
      </c>
      <c r="AF279" s="38"/>
      <c r="AG279" s="38"/>
      <c r="AH279" s="38"/>
      <c r="AI279" s="38"/>
      <c r="AJ279" s="38"/>
      <c r="AL279" s="45">
        <v>10</v>
      </c>
      <c r="AM279" s="45">
        <v>13.2</v>
      </c>
      <c r="AN279" s="45">
        <v>12</v>
      </c>
      <c r="AO279" s="45">
        <v>12.7</v>
      </c>
      <c r="AP279" s="45">
        <v>16.7</v>
      </c>
      <c r="AQ279" s="45">
        <v>15.7</v>
      </c>
      <c r="AR279" s="45">
        <v>15.6</v>
      </c>
      <c r="AS279" s="45"/>
      <c r="AT279" s="45"/>
      <c r="AU279" s="45"/>
    </row>
    <row r="280" spans="2:75" ht="15.75" thickBot="1" x14ac:dyDescent="0.3">
      <c r="D280" s="54" t="s">
        <v>229</v>
      </c>
      <c r="E280" s="34" t="s">
        <v>74</v>
      </c>
      <c r="F280" s="113" t="s">
        <v>6</v>
      </c>
      <c r="G280" s="34" t="s">
        <v>79</v>
      </c>
      <c r="H280" s="46">
        <v>12782</v>
      </c>
      <c r="I280" s="46">
        <v>9662</v>
      </c>
      <c r="J280" s="46">
        <v>13418</v>
      </c>
      <c r="K280" s="46">
        <v>11283</v>
      </c>
      <c r="L280" s="46">
        <v>7744</v>
      </c>
      <c r="M280" s="46">
        <v>7465</v>
      </c>
      <c r="N280" s="46">
        <v>8368</v>
      </c>
      <c r="O280" s="39">
        <v>4678.2120000000004</v>
      </c>
      <c r="P280" s="39">
        <v>3748.8559999999998</v>
      </c>
      <c r="Q280" s="120">
        <v>4213.2519999999995</v>
      </c>
      <c r="R280" s="39">
        <v>4061.88</v>
      </c>
      <c r="S280" s="39">
        <v>3608.7040000000002</v>
      </c>
      <c r="T280" s="39">
        <v>3687.71</v>
      </c>
      <c r="U280" s="39">
        <f>2*('Gender Balance'!N280*'Gender Balance'!AR280/100)</f>
        <v>3715.3920000000003</v>
      </c>
      <c r="V280" s="39"/>
      <c r="W280" s="39"/>
      <c r="X280" s="39"/>
      <c r="Y280" s="39"/>
      <c r="Z280" s="39">
        <v>4678.2120000000004</v>
      </c>
      <c r="AA280" s="39">
        <v>3748.8559999999998</v>
      </c>
      <c r="AB280" s="39">
        <v>4213.2519999999995</v>
      </c>
      <c r="AC280" s="39">
        <v>4061.88</v>
      </c>
      <c r="AD280" s="39">
        <v>3608.7040000000002</v>
      </c>
      <c r="AE280" s="39">
        <v>3687.71</v>
      </c>
      <c r="AF280" s="39"/>
      <c r="AG280" s="39"/>
      <c r="AH280" s="39"/>
      <c r="AI280" s="39"/>
      <c r="AJ280" s="39"/>
      <c r="AL280" s="45">
        <v>18.3</v>
      </c>
      <c r="AM280" s="45">
        <v>19.399999999999999</v>
      </c>
      <c r="AN280" s="45">
        <v>15.7</v>
      </c>
      <c r="AO280" s="45">
        <v>18</v>
      </c>
      <c r="AP280" s="45">
        <v>23.3</v>
      </c>
      <c r="AQ280" s="45">
        <v>24.7</v>
      </c>
      <c r="AR280" s="45">
        <v>22.2</v>
      </c>
      <c r="AS280" s="45"/>
      <c r="AT280" s="45"/>
      <c r="AU280" s="45"/>
    </row>
    <row r="281" spans="2:75" s="41" customFormat="1" ht="15.75" thickBot="1" x14ac:dyDescent="0.3">
      <c r="B281" s="65"/>
      <c r="D281" s="60" t="s">
        <v>151</v>
      </c>
      <c r="E281" s="36" t="s">
        <v>74</v>
      </c>
      <c r="F281" s="115" t="s">
        <v>6</v>
      </c>
      <c r="G281" s="36" t="s">
        <v>0</v>
      </c>
      <c r="H281" s="48">
        <v>248188</v>
      </c>
      <c r="I281" s="48">
        <v>221756</v>
      </c>
      <c r="J281" s="48">
        <v>282955</v>
      </c>
      <c r="K281" s="48">
        <v>236450</v>
      </c>
      <c r="L281" s="48">
        <v>220802</v>
      </c>
      <c r="M281" s="48">
        <v>235864</v>
      </c>
      <c r="N281" s="48">
        <v>224799</v>
      </c>
      <c r="O281" s="40">
        <v>23826.047999999999</v>
      </c>
      <c r="P281" s="40">
        <v>23062.624</v>
      </c>
      <c r="Q281" s="122">
        <v>25465.95</v>
      </c>
      <c r="R281" s="40">
        <v>25536.6</v>
      </c>
      <c r="S281" s="40">
        <v>26054.636000000002</v>
      </c>
      <c r="T281" s="40">
        <v>30190.592000000001</v>
      </c>
      <c r="U281" s="40">
        <f>2*('Gender Balance'!N281*'Gender Balance'!AR281/100)</f>
        <v>28774.272000000001</v>
      </c>
      <c r="V281" s="40"/>
      <c r="W281" s="40"/>
      <c r="X281" s="40"/>
      <c r="Y281" s="40"/>
      <c r="Z281" s="40">
        <v>23826.047999999999</v>
      </c>
      <c r="AA281" s="40">
        <v>23062.624</v>
      </c>
      <c r="AB281" s="40">
        <v>25465.95</v>
      </c>
      <c r="AC281" s="40">
        <v>25536.6</v>
      </c>
      <c r="AD281" s="40">
        <v>26054.636000000002</v>
      </c>
      <c r="AE281" s="40">
        <v>30190.592000000001</v>
      </c>
      <c r="AF281" s="40"/>
      <c r="AG281" s="40"/>
      <c r="AH281" s="40"/>
      <c r="AI281" s="40"/>
      <c r="AJ281" s="40"/>
      <c r="AK281"/>
      <c r="AL281" s="42">
        <v>4.8</v>
      </c>
      <c r="AM281" s="42">
        <v>5.2</v>
      </c>
      <c r="AN281" s="42">
        <v>4.5</v>
      </c>
      <c r="AO281" s="42">
        <v>5.4</v>
      </c>
      <c r="AP281" s="42">
        <v>5.9</v>
      </c>
      <c r="AQ281" s="42">
        <v>6.4</v>
      </c>
      <c r="AR281" s="42">
        <v>6.4</v>
      </c>
      <c r="AS281" s="42"/>
      <c r="AT281" s="42"/>
      <c r="AU281" s="42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2:75" s="69" customFormat="1" ht="15.75" thickBot="1" x14ac:dyDescent="0.3">
      <c r="B282" s="64"/>
      <c r="D282" s="54" t="str">
        <f>CONCATENATE(E282, F282,G282)</f>
        <v>Occastional (all), Both sexes12 to 19 years</v>
      </c>
      <c r="E282" s="70" t="s">
        <v>162</v>
      </c>
      <c r="F282" s="113" t="s">
        <v>19</v>
      </c>
      <c r="G282" s="34" t="s">
        <v>21</v>
      </c>
      <c r="H282" s="46">
        <v>188446</v>
      </c>
      <c r="I282" s="46">
        <v>188821</v>
      </c>
      <c r="J282" s="46">
        <v>174631</v>
      </c>
      <c r="K282" s="46">
        <v>151420</v>
      </c>
      <c r="L282" s="46">
        <v>159954</v>
      </c>
      <c r="M282" s="46">
        <v>134709</v>
      </c>
      <c r="N282" s="46">
        <v>129437</v>
      </c>
      <c r="O282" s="37">
        <v>20729.060000000001</v>
      </c>
      <c r="P282" s="37">
        <v>20015.025999999998</v>
      </c>
      <c r="Q282" s="118">
        <v>18510.885999999999</v>
      </c>
      <c r="R282" s="37">
        <v>17564.72</v>
      </c>
      <c r="S282" s="37">
        <v>19514.387999999999</v>
      </c>
      <c r="T282" s="37">
        <v>18320.423999999999</v>
      </c>
      <c r="U282" s="37">
        <f>2*('Gender Balance'!N282*'Gender Balance'!AR282/100)</f>
        <v>17603.432000000001</v>
      </c>
      <c r="V282" s="71"/>
      <c r="W282" s="71"/>
      <c r="X282" s="71"/>
      <c r="Y282" s="71"/>
      <c r="Z282" s="37">
        <v>20729.060000000001</v>
      </c>
      <c r="AA282" s="37">
        <v>20015.025999999998</v>
      </c>
      <c r="AB282" s="37">
        <v>18510.885999999999</v>
      </c>
      <c r="AC282" s="37">
        <v>17564.72</v>
      </c>
      <c r="AD282" s="37">
        <v>19514.387999999999</v>
      </c>
      <c r="AE282" s="37">
        <v>18320.423999999999</v>
      </c>
      <c r="AF282" s="71"/>
      <c r="AG282" s="71"/>
      <c r="AH282" s="71"/>
      <c r="AI282" s="71"/>
      <c r="AJ282" s="71"/>
      <c r="AK282"/>
      <c r="AL282" s="45">
        <v>5.5</v>
      </c>
      <c r="AM282" s="45">
        <v>5.3</v>
      </c>
      <c r="AN282" s="45">
        <v>5.3</v>
      </c>
      <c r="AO282" s="45">
        <v>5.8</v>
      </c>
      <c r="AP282" s="45">
        <v>6.1</v>
      </c>
      <c r="AQ282" s="45">
        <v>6.8</v>
      </c>
      <c r="AR282" s="45">
        <v>6.8</v>
      </c>
      <c r="AS282" s="45"/>
      <c r="AT282" s="45"/>
      <c r="AU282" s="45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2:75" s="69" customFormat="1" ht="15.75" thickBot="1" x14ac:dyDescent="0.3">
      <c r="D283" s="54" t="str">
        <f t="shared" ref="D283:D299" si="205">CONCATENATE(E283, F283,G283)</f>
        <v>Occastional (all), Both sexes20 to 29 years</v>
      </c>
      <c r="E283" s="70" t="s">
        <v>162</v>
      </c>
      <c r="F283" s="113" t="s">
        <v>19</v>
      </c>
      <c r="G283" s="34" t="s">
        <v>31</v>
      </c>
      <c r="H283" s="46">
        <v>321077</v>
      </c>
      <c r="I283" s="46">
        <v>419450</v>
      </c>
      <c r="J283" s="46">
        <v>415076</v>
      </c>
      <c r="K283" s="46">
        <v>387253</v>
      </c>
      <c r="L283" s="46">
        <v>419837</v>
      </c>
      <c r="M283" s="46">
        <v>434627</v>
      </c>
      <c r="N283" s="46">
        <v>456123</v>
      </c>
      <c r="O283" s="38">
        <v>21833.236000000001</v>
      </c>
      <c r="P283" s="38">
        <v>34394.899999999994</v>
      </c>
      <c r="Q283" s="119">
        <v>29055.32</v>
      </c>
      <c r="R283" s="38">
        <v>32529.252</v>
      </c>
      <c r="S283" s="38">
        <v>35266.308000000005</v>
      </c>
      <c r="T283" s="38">
        <v>39116.43</v>
      </c>
      <c r="U283" s="38">
        <f>2*('Gender Balance'!N283*'Gender Balance'!AR283/100)</f>
        <v>40138.824000000001</v>
      </c>
      <c r="V283" s="71"/>
      <c r="W283" s="71"/>
      <c r="X283" s="71"/>
      <c r="Y283" s="71"/>
      <c r="Z283" s="38">
        <v>21833.236000000001</v>
      </c>
      <c r="AA283" s="38">
        <v>34394.899999999994</v>
      </c>
      <c r="AB283" s="38">
        <v>29055.32</v>
      </c>
      <c r="AC283" s="38">
        <v>32529.252</v>
      </c>
      <c r="AD283" s="38">
        <v>35266.308000000005</v>
      </c>
      <c r="AE283" s="38">
        <v>39116.43</v>
      </c>
      <c r="AF283" s="71"/>
      <c r="AG283" s="71"/>
      <c r="AH283" s="71"/>
      <c r="AI283" s="71"/>
      <c r="AJ283" s="71"/>
      <c r="AK283"/>
      <c r="AL283" s="45">
        <v>3.4</v>
      </c>
      <c r="AM283" s="45">
        <v>4.0999999999999996</v>
      </c>
      <c r="AN283" s="45">
        <v>3.5</v>
      </c>
      <c r="AO283" s="45">
        <v>4.2</v>
      </c>
      <c r="AP283" s="45">
        <v>4.2</v>
      </c>
      <c r="AQ283" s="45">
        <v>4.5</v>
      </c>
      <c r="AR283" s="45">
        <v>4.4000000000000004</v>
      </c>
      <c r="AS283" s="45"/>
      <c r="AT283" s="45"/>
      <c r="AU283" s="45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2:75" s="69" customFormat="1" ht="15.75" thickBot="1" x14ac:dyDescent="0.3">
      <c r="D284" s="54" t="str">
        <f t="shared" si="205"/>
        <v>Occastional (all), Both sexes30 to 44  years</v>
      </c>
      <c r="E284" s="70" t="s">
        <v>162</v>
      </c>
      <c r="F284" s="113" t="s">
        <v>19</v>
      </c>
      <c r="G284" s="34" t="s">
        <v>32</v>
      </c>
      <c r="H284" s="46">
        <v>350766</v>
      </c>
      <c r="I284" s="46">
        <v>418931</v>
      </c>
      <c r="J284" s="46">
        <v>436025</v>
      </c>
      <c r="K284" s="46">
        <v>390177</v>
      </c>
      <c r="L284" s="46">
        <v>395121</v>
      </c>
      <c r="M284" s="46">
        <v>422356</v>
      </c>
      <c r="N284" s="46">
        <v>413625</v>
      </c>
      <c r="O284" s="38">
        <v>26658.216</v>
      </c>
      <c r="P284" s="38">
        <v>31000.894000000004</v>
      </c>
      <c r="Q284" s="119">
        <v>28777.65</v>
      </c>
      <c r="R284" s="38">
        <v>31994.513999999999</v>
      </c>
      <c r="S284" s="38">
        <v>36351.131999999998</v>
      </c>
      <c r="T284" s="38">
        <v>38856.752</v>
      </c>
      <c r="U284" s="38">
        <f>2*('Gender Balance'!N284*'Gender Balance'!AR284/100)</f>
        <v>39708</v>
      </c>
      <c r="V284" s="71"/>
      <c r="W284" s="71"/>
      <c r="X284" s="71"/>
      <c r="Y284" s="71"/>
      <c r="Z284" s="38">
        <v>26658.216</v>
      </c>
      <c r="AA284" s="38">
        <v>31000.894000000004</v>
      </c>
      <c r="AB284" s="38">
        <v>28777.65</v>
      </c>
      <c r="AC284" s="38">
        <v>31994.513999999999</v>
      </c>
      <c r="AD284" s="38">
        <v>36351.131999999998</v>
      </c>
      <c r="AE284" s="38">
        <v>38856.752</v>
      </c>
      <c r="AF284" s="71"/>
      <c r="AG284" s="71"/>
      <c r="AH284" s="71"/>
      <c r="AI284" s="71"/>
      <c r="AJ284" s="71"/>
      <c r="AK284"/>
      <c r="AL284" s="45">
        <v>3.8</v>
      </c>
      <c r="AM284" s="45">
        <v>3.7</v>
      </c>
      <c r="AN284" s="45">
        <v>3.3</v>
      </c>
      <c r="AO284" s="45">
        <v>4.0999999999999996</v>
      </c>
      <c r="AP284" s="45">
        <v>4.5999999999999996</v>
      </c>
      <c r="AQ284" s="45">
        <v>4.5999999999999996</v>
      </c>
      <c r="AR284" s="45">
        <v>4.8</v>
      </c>
      <c r="AS284" s="45"/>
      <c r="AT284" s="45"/>
      <c r="AU284" s="45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2:75" s="69" customFormat="1" ht="15.75" thickBot="1" x14ac:dyDescent="0.3">
      <c r="D285" s="54" t="str">
        <f t="shared" si="205"/>
        <v>Occastional (all), Both sexes45 to 64 years</v>
      </c>
      <c r="E285" s="70" t="s">
        <v>162</v>
      </c>
      <c r="F285" s="113" t="s">
        <v>19</v>
      </c>
      <c r="G285" s="34" t="s">
        <v>22</v>
      </c>
      <c r="H285" s="46">
        <v>223735</v>
      </c>
      <c r="I285" s="46">
        <v>266470</v>
      </c>
      <c r="J285" s="46">
        <v>301162</v>
      </c>
      <c r="K285" s="46">
        <v>292469</v>
      </c>
      <c r="L285" s="46">
        <v>336552</v>
      </c>
      <c r="M285" s="46">
        <v>337626</v>
      </c>
      <c r="N285" s="46">
        <v>343715</v>
      </c>
      <c r="O285" s="38">
        <v>21478.560000000001</v>
      </c>
      <c r="P285" s="38">
        <v>23982.3</v>
      </c>
      <c r="Q285" s="119">
        <v>25899.931999999997</v>
      </c>
      <c r="R285" s="38">
        <v>29246.9</v>
      </c>
      <c r="S285" s="38">
        <v>49809.696000000004</v>
      </c>
      <c r="T285" s="38">
        <v>37814.111999999994</v>
      </c>
      <c r="U285" s="38">
        <f>2*('Gender Balance'!N285*'Gender Balance'!AR285/100)</f>
        <v>39183.51</v>
      </c>
      <c r="V285" s="71"/>
      <c r="W285" s="71"/>
      <c r="X285" s="71"/>
      <c r="Y285" s="71"/>
      <c r="Z285" s="38">
        <v>21478.560000000001</v>
      </c>
      <c r="AA285" s="38">
        <v>23982.3</v>
      </c>
      <c r="AB285" s="38">
        <v>25899.931999999997</v>
      </c>
      <c r="AC285" s="38">
        <v>29246.9</v>
      </c>
      <c r="AD285" s="38">
        <v>49809.696000000004</v>
      </c>
      <c r="AE285" s="38">
        <v>37814.111999999994</v>
      </c>
      <c r="AF285" s="71"/>
      <c r="AG285" s="71"/>
      <c r="AH285" s="71"/>
      <c r="AI285" s="71"/>
      <c r="AJ285" s="71"/>
      <c r="AK285"/>
      <c r="AL285" s="45">
        <v>4.8</v>
      </c>
      <c r="AM285" s="45">
        <v>4.5</v>
      </c>
      <c r="AN285" s="45">
        <v>4.3</v>
      </c>
      <c r="AO285" s="45">
        <v>5</v>
      </c>
      <c r="AP285" s="45">
        <v>5.2</v>
      </c>
      <c r="AQ285" s="45">
        <v>5.6</v>
      </c>
      <c r="AR285" s="45">
        <v>5.7</v>
      </c>
      <c r="AS285" s="45"/>
      <c r="AT285" s="45"/>
      <c r="AU285" s="4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2:75" s="69" customFormat="1" ht="15.75" thickBot="1" x14ac:dyDescent="0.3">
      <c r="D286" s="54" t="str">
        <f t="shared" si="205"/>
        <v>Occastional (all), Both sexes65 plus</v>
      </c>
      <c r="E286" s="70" t="s">
        <v>162</v>
      </c>
      <c r="F286" s="113" t="s">
        <v>19</v>
      </c>
      <c r="G286" s="34" t="s">
        <v>79</v>
      </c>
      <c r="H286" s="46">
        <v>59981</v>
      </c>
      <c r="I286" s="46">
        <v>60800</v>
      </c>
      <c r="J286" s="46">
        <v>67515</v>
      </c>
      <c r="K286" s="46">
        <v>68001</v>
      </c>
      <c r="L286" s="46">
        <v>75494</v>
      </c>
      <c r="M286" s="46">
        <v>63622</v>
      </c>
      <c r="N286" s="46">
        <v>72814</v>
      </c>
      <c r="O286" s="39">
        <v>10196.77</v>
      </c>
      <c r="P286" s="39">
        <v>9120</v>
      </c>
      <c r="Q286" s="120">
        <v>9452.1</v>
      </c>
      <c r="R286" s="39">
        <v>10472.154</v>
      </c>
      <c r="S286" s="39">
        <v>15702.752</v>
      </c>
      <c r="T286" s="39">
        <v>10688.496000000001</v>
      </c>
      <c r="U286" s="39">
        <f>2*('Gender Balance'!N286*'Gender Balance'!AR286/100)</f>
        <v>10922.1</v>
      </c>
      <c r="V286" s="71"/>
      <c r="W286" s="71"/>
      <c r="X286" s="71"/>
      <c r="Y286" s="71"/>
      <c r="Z286" s="39">
        <v>10196.77</v>
      </c>
      <c r="AA286" s="39">
        <v>9120</v>
      </c>
      <c r="AB286" s="39">
        <v>9452.1</v>
      </c>
      <c r="AC286" s="39">
        <v>10472.154</v>
      </c>
      <c r="AD286" s="39">
        <v>15702.752</v>
      </c>
      <c r="AE286" s="39">
        <v>10688.496000000001</v>
      </c>
      <c r="AF286" s="71"/>
      <c r="AG286" s="71"/>
      <c r="AH286" s="71"/>
      <c r="AI286" s="71"/>
      <c r="AJ286" s="71"/>
      <c r="AK286"/>
      <c r="AL286" s="45">
        <v>8.5</v>
      </c>
      <c r="AM286" s="45">
        <v>7.5</v>
      </c>
      <c r="AN286" s="45">
        <v>7</v>
      </c>
      <c r="AO286" s="45">
        <v>7.7</v>
      </c>
      <c r="AP286" s="45">
        <v>7.1</v>
      </c>
      <c r="AQ286" s="45">
        <v>8.4</v>
      </c>
      <c r="AR286" s="45">
        <v>7.5</v>
      </c>
      <c r="AS286" s="45"/>
      <c r="AT286" s="45"/>
      <c r="AU286" s="45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2:75" s="69" customFormat="1" ht="15.75" thickBot="1" x14ac:dyDescent="0.3">
      <c r="D287" s="54" t="str">
        <f t="shared" si="205"/>
        <v>Occastional (all), Both sexesAll ages</v>
      </c>
      <c r="E287" s="70" t="s">
        <v>162</v>
      </c>
      <c r="F287" s="114" t="s">
        <v>19</v>
      </c>
      <c r="G287" s="35" t="s">
        <v>0</v>
      </c>
      <c r="H287" s="47">
        <v>1144005</v>
      </c>
      <c r="I287" s="47">
        <v>1354472</v>
      </c>
      <c r="J287" s="47">
        <v>1394409</v>
      </c>
      <c r="K287" s="47">
        <v>1289320</v>
      </c>
      <c r="L287" s="47">
        <v>1386958</v>
      </c>
      <c r="M287" s="47">
        <v>1392940</v>
      </c>
      <c r="N287" s="47">
        <v>1415714</v>
      </c>
      <c r="O287" s="50">
        <v>155584.68</v>
      </c>
      <c r="P287" s="50">
        <v>62305.711999999992</v>
      </c>
      <c r="Q287" s="121">
        <v>61353.996000000006</v>
      </c>
      <c r="R287" s="50">
        <v>61887.360000000001</v>
      </c>
      <c r="S287" s="50">
        <v>83217.48</v>
      </c>
      <c r="T287" s="50">
        <v>78004.639999999985</v>
      </c>
      <c r="U287" s="50">
        <f>2*('Gender Balance'!N287*'Gender Balance'!AR287/100)</f>
        <v>65122.843999999997</v>
      </c>
      <c r="V287" s="71"/>
      <c r="W287" s="71"/>
      <c r="X287" s="71"/>
      <c r="Y287" s="71"/>
      <c r="Z287" s="50">
        <v>155584.68</v>
      </c>
      <c r="AA287" s="50">
        <v>62305.711999999992</v>
      </c>
      <c r="AB287" s="50">
        <v>61353.996000000006</v>
      </c>
      <c r="AC287" s="50">
        <v>61887.360000000001</v>
      </c>
      <c r="AD287" s="50">
        <v>83217.48</v>
      </c>
      <c r="AE287" s="50">
        <v>78004.639999999985</v>
      </c>
      <c r="AF287" s="71"/>
      <c r="AG287" s="71"/>
      <c r="AH287" s="71"/>
      <c r="AI287" s="71"/>
      <c r="AJ287" s="71"/>
      <c r="AK287"/>
      <c r="AL287" s="45">
        <v>6.8</v>
      </c>
      <c r="AM287" s="45">
        <v>2.2999999999999998</v>
      </c>
      <c r="AN287" s="45">
        <v>2.2000000000000002</v>
      </c>
      <c r="AO287" s="45">
        <v>2.4</v>
      </c>
      <c r="AP287" s="45">
        <v>2.6</v>
      </c>
      <c r="AQ287" s="45">
        <v>2.8</v>
      </c>
      <c r="AR287" s="45">
        <v>2.2999999999999998</v>
      </c>
      <c r="AS287" s="45"/>
      <c r="AT287" s="45"/>
      <c r="AU287" s="45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2:75" s="69" customFormat="1" ht="15.75" thickBot="1" x14ac:dyDescent="0.3">
      <c r="D288" s="54" t="str">
        <f t="shared" si="205"/>
        <v>Occastional (all), Men, 12 to 19 years</v>
      </c>
      <c r="E288" s="70" t="s">
        <v>162</v>
      </c>
      <c r="F288" s="113" t="s">
        <v>5</v>
      </c>
      <c r="G288" s="34" t="s">
        <v>21</v>
      </c>
      <c r="H288" s="46">
        <v>91181</v>
      </c>
      <c r="I288" s="46">
        <v>92564</v>
      </c>
      <c r="J288" s="46">
        <v>88130</v>
      </c>
      <c r="K288" s="46">
        <v>81568</v>
      </c>
      <c r="L288" s="46">
        <v>91718</v>
      </c>
      <c r="M288" s="46">
        <v>70708</v>
      </c>
      <c r="N288" s="46">
        <v>83251</v>
      </c>
      <c r="O288" s="37">
        <v>12947.701999999999</v>
      </c>
      <c r="P288" s="37">
        <v>12403.576000000001</v>
      </c>
      <c r="Q288" s="118">
        <v>12514.46</v>
      </c>
      <c r="R288" s="37">
        <v>12887.744000000001</v>
      </c>
      <c r="S288" s="37">
        <v>14308.008</v>
      </c>
      <c r="T288" s="37">
        <v>12868.855999999998</v>
      </c>
      <c r="U288" s="37">
        <f>2*('Gender Balance'!N288*'Gender Balance'!AR288/100)</f>
        <v>14152.67</v>
      </c>
      <c r="V288" s="71"/>
      <c r="W288" s="71"/>
      <c r="X288" s="71"/>
      <c r="Y288" s="71"/>
      <c r="Z288" s="37">
        <v>12947.701999999999</v>
      </c>
      <c r="AA288" s="37">
        <v>12403.576000000001</v>
      </c>
      <c r="AB288" s="37">
        <v>12514.46</v>
      </c>
      <c r="AC288" s="37">
        <v>12887.744000000001</v>
      </c>
      <c r="AD288" s="37">
        <v>14308.008</v>
      </c>
      <c r="AE288" s="37">
        <v>12868.855999999998</v>
      </c>
      <c r="AF288" s="71"/>
      <c r="AG288" s="71"/>
      <c r="AH288" s="71"/>
      <c r="AI288" s="71"/>
      <c r="AJ288" s="71"/>
      <c r="AK288"/>
      <c r="AL288" s="45">
        <v>7.1</v>
      </c>
      <c r="AM288" s="45">
        <v>6.7</v>
      </c>
      <c r="AN288" s="45">
        <v>7.1</v>
      </c>
      <c r="AO288" s="45">
        <v>7.9</v>
      </c>
      <c r="AP288" s="45">
        <v>7.8</v>
      </c>
      <c r="AQ288" s="45">
        <v>9.1</v>
      </c>
      <c r="AR288" s="45">
        <v>8.5</v>
      </c>
      <c r="AS288" s="45"/>
      <c r="AT288" s="45"/>
      <c r="AU288" s="45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4:75" s="69" customFormat="1" ht="15.75" thickBot="1" x14ac:dyDescent="0.3">
      <c r="D289" s="54" t="str">
        <f t="shared" si="205"/>
        <v>Occastional (all), Men, 20 to 29 years</v>
      </c>
      <c r="E289" s="70" t="s">
        <v>162</v>
      </c>
      <c r="F289" s="113" t="s">
        <v>5</v>
      </c>
      <c r="G289" s="34" t="s">
        <v>31</v>
      </c>
      <c r="H289" s="46">
        <v>160958</v>
      </c>
      <c r="I289" s="46">
        <v>237982</v>
      </c>
      <c r="J289" s="46">
        <v>222943</v>
      </c>
      <c r="K289" s="46">
        <v>226832</v>
      </c>
      <c r="L289" s="46">
        <v>238031</v>
      </c>
      <c r="M289" s="46">
        <v>247675</v>
      </c>
      <c r="N289" s="46">
        <v>281279</v>
      </c>
      <c r="O289" s="38">
        <v>16095.8</v>
      </c>
      <c r="P289" s="38">
        <v>28081.876</v>
      </c>
      <c r="Q289" s="119">
        <v>22740.185999999998</v>
      </c>
      <c r="R289" s="38">
        <v>25858.848000000002</v>
      </c>
      <c r="S289" s="38">
        <v>29039.781999999996</v>
      </c>
      <c r="T289" s="38">
        <v>32693.1</v>
      </c>
      <c r="U289" s="38">
        <f>2*('Gender Balance'!N289*'Gender Balance'!AR289/100)</f>
        <v>33190.921999999999</v>
      </c>
      <c r="V289" s="71"/>
      <c r="W289" s="71"/>
      <c r="X289" s="71"/>
      <c r="Y289" s="71"/>
      <c r="Z289" s="38">
        <v>16095.8</v>
      </c>
      <c r="AA289" s="38">
        <v>28081.876</v>
      </c>
      <c r="AB289" s="38">
        <v>22740.185999999998</v>
      </c>
      <c r="AC289" s="38">
        <v>25858.848000000002</v>
      </c>
      <c r="AD289" s="38">
        <v>29039.781999999996</v>
      </c>
      <c r="AE289" s="38">
        <v>32693.1</v>
      </c>
      <c r="AF289" s="71"/>
      <c r="AG289" s="71"/>
      <c r="AH289" s="71"/>
      <c r="AI289" s="71"/>
      <c r="AJ289" s="71"/>
      <c r="AK289"/>
      <c r="AL289" s="45">
        <v>5</v>
      </c>
      <c r="AM289" s="45">
        <v>5.9</v>
      </c>
      <c r="AN289" s="45">
        <v>5.0999999999999996</v>
      </c>
      <c r="AO289" s="45">
        <v>5.7</v>
      </c>
      <c r="AP289" s="45">
        <v>6.1</v>
      </c>
      <c r="AQ289" s="45">
        <v>6.6</v>
      </c>
      <c r="AR289" s="45">
        <v>5.9</v>
      </c>
      <c r="AS289" s="45"/>
      <c r="AT289" s="45"/>
      <c r="AU289" s="45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4:75" s="69" customFormat="1" ht="15.75" thickBot="1" x14ac:dyDescent="0.3">
      <c r="D290" s="54" t="str">
        <f t="shared" si="205"/>
        <v>Occastional (all), Men, 30 to 44  years</v>
      </c>
      <c r="E290" s="70" t="s">
        <v>162</v>
      </c>
      <c r="F290" s="113" t="s">
        <v>5</v>
      </c>
      <c r="G290" s="34" t="s">
        <v>32</v>
      </c>
      <c r="H290" s="46">
        <v>179273</v>
      </c>
      <c r="I290" s="46">
        <v>228148</v>
      </c>
      <c r="J290" s="46">
        <v>240105</v>
      </c>
      <c r="K290" s="46">
        <v>227506</v>
      </c>
      <c r="L290" s="46">
        <v>237222</v>
      </c>
      <c r="M290" s="46">
        <v>245684</v>
      </c>
      <c r="N290" s="46">
        <v>243903</v>
      </c>
      <c r="O290" s="38">
        <v>21154.214</v>
      </c>
      <c r="P290" s="38">
        <v>24639.984000000004</v>
      </c>
      <c r="Q290" s="119">
        <v>23050.080000000002</v>
      </c>
      <c r="R290" s="38">
        <v>24570.648000000001</v>
      </c>
      <c r="S290" s="38">
        <v>34159.968000000001</v>
      </c>
      <c r="T290" s="38">
        <v>32430.287999999997</v>
      </c>
      <c r="U290" s="38">
        <f>2*('Gender Balance'!N290*'Gender Balance'!AR290/100)</f>
        <v>33170.807999999997</v>
      </c>
      <c r="V290" s="71"/>
      <c r="W290" s="71"/>
      <c r="X290" s="71"/>
      <c r="Y290" s="71"/>
      <c r="Z290" s="38">
        <v>21154.214</v>
      </c>
      <c r="AA290" s="38">
        <v>24639.984000000004</v>
      </c>
      <c r="AB290" s="38">
        <v>23050.080000000002</v>
      </c>
      <c r="AC290" s="38">
        <v>24570.648000000001</v>
      </c>
      <c r="AD290" s="38">
        <v>34159.968000000001</v>
      </c>
      <c r="AE290" s="38">
        <v>32430.287999999997</v>
      </c>
      <c r="AF290" s="71"/>
      <c r="AG290" s="71"/>
      <c r="AH290" s="71"/>
      <c r="AI290" s="71"/>
      <c r="AJ290" s="71"/>
      <c r="AK290"/>
      <c r="AL290" s="45">
        <v>5.9</v>
      </c>
      <c r="AM290" s="45">
        <v>5.4</v>
      </c>
      <c r="AN290" s="45">
        <v>4.8</v>
      </c>
      <c r="AO290" s="45">
        <v>5.4</v>
      </c>
      <c r="AP290" s="45">
        <v>6.2</v>
      </c>
      <c r="AQ290" s="45">
        <v>6.6</v>
      </c>
      <c r="AR290" s="45">
        <v>6.8</v>
      </c>
      <c r="AS290" s="45"/>
      <c r="AT290" s="45"/>
      <c r="AU290" s="45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4:75" s="69" customFormat="1" ht="15.75" thickBot="1" x14ac:dyDescent="0.3">
      <c r="D291" s="54" t="str">
        <f t="shared" si="205"/>
        <v>Occastional (all), Men, 45 to 64 years</v>
      </c>
      <c r="E291" s="70" t="s">
        <v>162</v>
      </c>
      <c r="F291" s="113" t="s">
        <v>5</v>
      </c>
      <c r="G291" s="34" t="s">
        <v>22</v>
      </c>
      <c r="H291" s="46">
        <v>118686</v>
      </c>
      <c r="I291" s="46">
        <v>143268</v>
      </c>
      <c r="J291" s="46">
        <v>150763</v>
      </c>
      <c r="K291" s="46">
        <v>152692</v>
      </c>
      <c r="L291" s="46">
        <v>181007</v>
      </c>
      <c r="M291" s="46">
        <v>175665</v>
      </c>
      <c r="N291" s="46">
        <v>198075</v>
      </c>
      <c r="O291" s="38">
        <v>16141.295999999998</v>
      </c>
      <c r="P291" s="38">
        <v>18338.304</v>
      </c>
      <c r="Q291" s="119">
        <v>18694.612000000001</v>
      </c>
      <c r="R291" s="38">
        <v>19239.191999999999</v>
      </c>
      <c r="S291" s="38">
        <v>1448.056</v>
      </c>
      <c r="T291" s="38">
        <v>28457.73</v>
      </c>
      <c r="U291" s="38">
        <f>2*('Gender Balance'!N291*'Gender Balance'!AR291/100)</f>
        <v>31692</v>
      </c>
      <c r="V291" s="71"/>
      <c r="W291" s="71"/>
      <c r="X291" s="71"/>
      <c r="Y291" s="71"/>
      <c r="Z291" s="38">
        <v>16141.295999999998</v>
      </c>
      <c r="AA291" s="38">
        <v>18338.304</v>
      </c>
      <c r="AB291" s="38">
        <v>18694.612000000001</v>
      </c>
      <c r="AC291" s="38">
        <v>19239.191999999999</v>
      </c>
      <c r="AD291" s="38">
        <v>1448.056</v>
      </c>
      <c r="AE291" s="38">
        <v>28457.73</v>
      </c>
      <c r="AF291" s="71"/>
      <c r="AG291" s="71"/>
      <c r="AH291" s="71"/>
      <c r="AI291" s="71"/>
      <c r="AJ291" s="71"/>
      <c r="AK291"/>
      <c r="AL291" s="45">
        <v>6.8</v>
      </c>
      <c r="AM291" s="45">
        <v>6.4</v>
      </c>
      <c r="AN291" s="45">
        <v>6.2</v>
      </c>
      <c r="AO291" s="45">
        <v>6.3</v>
      </c>
      <c r="AP291" s="45">
        <v>7.4</v>
      </c>
      <c r="AQ291" s="45">
        <v>8.1</v>
      </c>
      <c r="AR291" s="45">
        <v>8</v>
      </c>
      <c r="AS291" s="45"/>
      <c r="AT291" s="45"/>
      <c r="AU291" s="45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4:75" s="69" customFormat="1" ht="15.75" thickBot="1" x14ac:dyDescent="0.3">
      <c r="D292" s="54" t="str">
        <f t="shared" si="205"/>
        <v>Occastional (all), Men, 65 plus</v>
      </c>
      <c r="E292" s="70" t="s">
        <v>162</v>
      </c>
      <c r="F292" s="113" t="s">
        <v>5</v>
      </c>
      <c r="G292" s="34" t="s">
        <v>79</v>
      </c>
      <c r="H292" s="46">
        <v>24350</v>
      </c>
      <c r="I292" s="46">
        <v>26076</v>
      </c>
      <c r="J292" s="46">
        <v>24464</v>
      </c>
      <c r="K292" s="46">
        <v>31752</v>
      </c>
      <c r="L292" s="46">
        <v>39104</v>
      </c>
      <c r="M292" s="46">
        <v>27255</v>
      </c>
      <c r="N292" s="46">
        <v>35710</v>
      </c>
      <c r="O292" s="39">
        <v>6282.3</v>
      </c>
      <c r="P292" s="39">
        <v>6101.7839999999987</v>
      </c>
      <c r="Q292" s="120">
        <v>5626.72</v>
      </c>
      <c r="R292" s="39">
        <v>6921.9359999999997</v>
      </c>
      <c r="S292" s="39">
        <v>8133.6320000000005</v>
      </c>
      <c r="T292" s="39">
        <v>7140.81</v>
      </c>
      <c r="U292" s="39">
        <f>2*('Gender Balance'!N292*'Gender Balance'!AR292/100)</f>
        <v>7570.52</v>
      </c>
      <c r="V292" s="71"/>
      <c r="W292" s="71"/>
      <c r="X292" s="71"/>
      <c r="Y292" s="71"/>
      <c r="Z292" s="39">
        <v>6282.3</v>
      </c>
      <c r="AA292" s="39">
        <v>6101.7839999999987</v>
      </c>
      <c r="AB292" s="39">
        <v>5626.72</v>
      </c>
      <c r="AC292" s="39">
        <v>6921.9359999999997</v>
      </c>
      <c r="AD292" s="39">
        <v>8133.6320000000005</v>
      </c>
      <c r="AE292" s="39">
        <v>7140.81</v>
      </c>
      <c r="AF292" s="71"/>
      <c r="AG292" s="71"/>
      <c r="AH292" s="71"/>
      <c r="AI292" s="71"/>
      <c r="AJ292" s="71"/>
      <c r="AK292"/>
      <c r="AL292" s="45">
        <v>12.9</v>
      </c>
      <c r="AM292" s="45">
        <v>11.7</v>
      </c>
      <c r="AN292" s="45">
        <v>11.5</v>
      </c>
      <c r="AO292" s="45">
        <v>10.9</v>
      </c>
      <c r="AP292" s="45">
        <v>10.4</v>
      </c>
      <c r="AQ292" s="45">
        <v>13.1</v>
      </c>
      <c r="AR292" s="45">
        <v>10.6</v>
      </c>
      <c r="AS292" s="45"/>
      <c r="AT292" s="45"/>
      <c r="AU292" s="45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4:75" s="69" customFormat="1" ht="15.75" thickBot="1" x14ac:dyDescent="0.3">
      <c r="D293" s="54" t="str">
        <f t="shared" si="205"/>
        <v>Occastional (all), Men, All ages</v>
      </c>
      <c r="E293" s="70" t="s">
        <v>162</v>
      </c>
      <c r="F293" s="114" t="s">
        <v>5</v>
      </c>
      <c r="G293" s="35" t="s">
        <v>0</v>
      </c>
      <c r="H293" s="47">
        <v>574448</v>
      </c>
      <c r="I293" s="47">
        <v>728038</v>
      </c>
      <c r="J293" s="47">
        <v>726405</v>
      </c>
      <c r="K293" s="47">
        <v>720350</v>
      </c>
      <c r="L293" s="47">
        <v>787082</v>
      </c>
      <c r="M293" s="47">
        <v>766987</v>
      </c>
      <c r="N293" s="47">
        <v>842218</v>
      </c>
      <c r="O293" s="50">
        <v>34466.879999999997</v>
      </c>
      <c r="P293" s="50">
        <v>48050.508000000002</v>
      </c>
      <c r="Q293" s="121">
        <v>46489.919999999998</v>
      </c>
      <c r="R293" s="50">
        <v>48983.8</v>
      </c>
      <c r="S293" s="50">
        <v>58244.068000000007</v>
      </c>
      <c r="T293" s="50">
        <v>49087.167999999998</v>
      </c>
      <c r="U293" s="50">
        <f>2*('Gender Balance'!N293*'Gender Balance'!AR293/100)</f>
        <v>55586.387999999999</v>
      </c>
      <c r="V293" s="71"/>
      <c r="W293" s="71"/>
      <c r="X293" s="71"/>
      <c r="Y293" s="71"/>
      <c r="Z293" s="50">
        <v>34466.879999999997</v>
      </c>
      <c r="AA293" s="50">
        <v>48050.508000000002</v>
      </c>
      <c r="AB293" s="50">
        <v>46489.919999999998</v>
      </c>
      <c r="AC293" s="50">
        <v>48983.8</v>
      </c>
      <c r="AD293" s="50">
        <v>58244.068000000007</v>
      </c>
      <c r="AE293" s="50">
        <v>49087.167999999998</v>
      </c>
      <c r="AF293" s="71"/>
      <c r="AG293" s="71"/>
      <c r="AH293" s="71"/>
      <c r="AI293" s="71"/>
      <c r="AJ293" s="71"/>
      <c r="AK293"/>
      <c r="AL293" s="45">
        <v>3</v>
      </c>
      <c r="AM293" s="45">
        <v>3.3</v>
      </c>
      <c r="AN293" s="45">
        <v>3.2</v>
      </c>
      <c r="AO293" s="45">
        <v>3.4</v>
      </c>
      <c r="AP293" s="45">
        <v>3</v>
      </c>
      <c r="AQ293" s="45">
        <v>3.2</v>
      </c>
      <c r="AR293" s="45">
        <v>3.3</v>
      </c>
      <c r="AS293" s="45"/>
      <c r="AT293" s="45"/>
      <c r="AU293" s="45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4:75" s="69" customFormat="1" ht="15.75" thickBot="1" x14ac:dyDescent="0.3">
      <c r="D294" s="54" t="str">
        <f t="shared" si="205"/>
        <v>Occastional (all), Women, 12 to 19 years</v>
      </c>
      <c r="E294" s="70" t="s">
        <v>162</v>
      </c>
      <c r="F294" s="113" t="s">
        <v>6</v>
      </c>
      <c r="G294" s="34" t="s">
        <v>21</v>
      </c>
      <c r="H294" s="46">
        <v>97265</v>
      </c>
      <c r="I294" s="46">
        <v>96257</v>
      </c>
      <c r="J294" s="46">
        <v>86501</v>
      </c>
      <c r="K294" s="46">
        <v>69852</v>
      </c>
      <c r="L294" s="46">
        <v>68236</v>
      </c>
      <c r="M294" s="46">
        <v>64001</v>
      </c>
      <c r="N294" s="46">
        <v>46186</v>
      </c>
      <c r="O294" s="37">
        <v>13422.57</v>
      </c>
      <c r="P294" s="37">
        <v>12898.438</v>
      </c>
      <c r="Q294" s="118">
        <v>12283.142</v>
      </c>
      <c r="R294" s="37">
        <v>12433.656000000001</v>
      </c>
      <c r="S294" s="37">
        <v>12691.896000000001</v>
      </c>
      <c r="T294" s="37">
        <v>12800.2</v>
      </c>
      <c r="U294" s="37">
        <f>2*('Gender Balance'!N294*'Gender Balance'!AR294/100)</f>
        <v>11177.011999999999</v>
      </c>
      <c r="V294" s="71"/>
      <c r="W294" s="71"/>
      <c r="X294" s="71"/>
      <c r="Y294" s="71"/>
      <c r="Z294" s="37">
        <v>13422.57</v>
      </c>
      <c r="AA294" s="37">
        <v>12898.438</v>
      </c>
      <c r="AB294" s="37">
        <v>12283.142</v>
      </c>
      <c r="AC294" s="37">
        <v>12433.656000000001</v>
      </c>
      <c r="AD294" s="37">
        <v>12691.896000000001</v>
      </c>
      <c r="AE294" s="37">
        <v>12800.2</v>
      </c>
      <c r="AF294" s="71"/>
      <c r="AG294" s="71"/>
      <c r="AH294" s="71"/>
      <c r="AI294" s="71"/>
      <c r="AJ294" s="71"/>
      <c r="AK294"/>
      <c r="AL294" s="45">
        <v>6.9</v>
      </c>
      <c r="AM294" s="45">
        <v>6.7</v>
      </c>
      <c r="AN294" s="45">
        <v>7.1</v>
      </c>
      <c r="AO294" s="45">
        <v>8.9</v>
      </c>
      <c r="AP294" s="45">
        <v>9.3000000000000007</v>
      </c>
      <c r="AQ294" s="45">
        <v>10</v>
      </c>
      <c r="AR294" s="45">
        <v>12.1</v>
      </c>
      <c r="AS294" s="45"/>
      <c r="AT294" s="45"/>
      <c r="AU294" s="45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4:75" s="69" customFormat="1" ht="15.75" thickBot="1" x14ac:dyDescent="0.3">
      <c r="D295" s="54" t="str">
        <f t="shared" si="205"/>
        <v>Occastional (all), Women, 20 to 29 years</v>
      </c>
      <c r="E295" s="70" t="s">
        <v>162</v>
      </c>
      <c r="F295" s="113" t="s">
        <v>6</v>
      </c>
      <c r="G295" s="34" t="s">
        <v>31</v>
      </c>
      <c r="H295" s="46">
        <v>160119</v>
      </c>
      <c r="I295" s="46">
        <v>181468</v>
      </c>
      <c r="J295" s="46">
        <v>192133</v>
      </c>
      <c r="K295" s="46">
        <v>160421</v>
      </c>
      <c r="L295" s="46">
        <v>181806</v>
      </c>
      <c r="M295" s="46">
        <v>186952</v>
      </c>
      <c r="N295" s="46">
        <v>174844</v>
      </c>
      <c r="O295" s="38">
        <v>16011.9</v>
      </c>
      <c r="P295" s="38">
        <v>24679.647999999997</v>
      </c>
      <c r="Q295" s="119">
        <v>22671.694</v>
      </c>
      <c r="R295" s="38">
        <v>21175.571999999996</v>
      </c>
      <c r="S295" s="38">
        <v>25452.84</v>
      </c>
      <c r="T295" s="38">
        <v>28416.703999999998</v>
      </c>
      <c r="U295" s="38">
        <f>2*('Gender Balance'!N295*'Gender Balance'!AR295/100)</f>
        <v>26925.976000000002</v>
      </c>
      <c r="V295" s="71"/>
      <c r="W295" s="71"/>
      <c r="X295" s="71"/>
      <c r="Y295" s="71"/>
      <c r="Z295" s="38">
        <v>16011.9</v>
      </c>
      <c r="AA295" s="38">
        <v>24679.647999999997</v>
      </c>
      <c r="AB295" s="38">
        <v>22671.694</v>
      </c>
      <c r="AC295" s="38">
        <v>21175.571999999996</v>
      </c>
      <c r="AD295" s="38">
        <v>25452.84</v>
      </c>
      <c r="AE295" s="38">
        <v>28416.703999999998</v>
      </c>
      <c r="AF295" s="71"/>
      <c r="AG295" s="71"/>
      <c r="AH295" s="71"/>
      <c r="AI295" s="71"/>
      <c r="AJ295" s="71"/>
      <c r="AK295"/>
      <c r="AL295" s="45">
        <v>5</v>
      </c>
      <c r="AM295" s="45">
        <v>6.8</v>
      </c>
      <c r="AN295" s="45">
        <v>5.9</v>
      </c>
      <c r="AO295" s="45">
        <v>6.6</v>
      </c>
      <c r="AP295" s="45">
        <v>7</v>
      </c>
      <c r="AQ295" s="45">
        <v>7.6</v>
      </c>
      <c r="AR295" s="45">
        <v>7.7</v>
      </c>
      <c r="AS295" s="45"/>
      <c r="AT295" s="45"/>
      <c r="AU295" s="4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4:75" s="69" customFormat="1" ht="15.75" thickBot="1" x14ac:dyDescent="0.3">
      <c r="D296" s="54" t="str">
        <f t="shared" si="205"/>
        <v>Occastional (all), Women, 30 to 44  years</v>
      </c>
      <c r="E296" s="70" t="s">
        <v>162</v>
      </c>
      <c r="F296" s="113" t="s">
        <v>6</v>
      </c>
      <c r="G296" s="34" t="s">
        <v>32</v>
      </c>
      <c r="H296" s="46">
        <v>171493</v>
      </c>
      <c r="I296" s="46">
        <v>190783</v>
      </c>
      <c r="J296" s="46">
        <v>195920</v>
      </c>
      <c r="K296" s="46">
        <v>162671</v>
      </c>
      <c r="L296" s="46">
        <v>157899</v>
      </c>
      <c r="M296" s="46">
        <v>176672</v>
      </c>
      <c r="N296" s="46">
        <v>169722</v>
      </c>
      <c r="O296" s="38">
        <v>20236.174000000003</v>
      </c>
      <c r="P296" s="38">
        <v>23657.092000000001</v>
      </c>
      <c r="Q296" s="119">
        <v>21943.040000000001</v>
      </c>
      <c r="R296" s="38">
        <v>20496.545999999998</v>
      </c>
      <c r="S296" s="38">
        <v>16421.495999999999</v>
      </c>
      <c r="T296" s="38">
        <v>27207.488000000001</v>
      </c>
      <c r="U296" s="38">
        <f>2*('Gender Balance'!N296*'Gender Balance'!AR296/100)</f>
        <v>26816.076000000001</v>
      </c>
      <c r="V296" s="71"/>
      <c r="W296" s="71"/>
      <c r="X296" s="71"/>
      <c r="Y296" s="71"/>
      <c r="Z296" s="38">
        <v>20236.174000000003</v>
      </c>
      <c r="AA296" s="38">
        <v>23657.092000000001</v>
      </c>
      <c r="AB296" s="38">
        <v>21943.040000000001</v>
      </c>
      <c r="AC296" s="38">
        <v>20496.545999999998</v>
      </c>
      <c r="AD296" s="38">
        <v>16421.495999999999</v>
      </c>
      <c r="AE296" s="38">
        <v>27207.488000000001</v>
      </c>
      <c r="AF296" s="71"/>
      <c r="AG296" s="71"/>
      <c r="AH296" s="71"/>
      <c r="AI296" s="71"/>
      <c r="AJ296" s="71"/>
      <c r="AK296"/>
      <c r="AL296" s="45">
        <v>5.9</v>
      </c>
      <c r="AM296" s="45">
        <v>6.2</v>
      </c>
      <c r="AN296" s="45">
        <v>5.6</v>
      </c>
      <c r="AO296" s="45">
        <v>6.3</v>
      </c>
      <c r="AP296" s="45">
        <v>7.2</v>
      </c>
      <c r="AQ296" s="45">
        <v>7.7</v>
      </c>
      <c r="AR296" s="45">
        <v>7.9</v>
      </c>
      <c r="AS296" s="45"/>
      <c r="AT296" s="45"/>
      <c r="AU296" s="45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4:75" s="69" customFormat="1" ht="15.75" thickBot="1" x14ac:dyDescent="0.3">
      <c r="D297" s="54" t="str">
        <f t="shared" si="205"/>
        <v>Occastional (all), Women, 45 to 64 years</v>
      </c>
      <c r="E297" s="70" t="s">
        <v>162</v>
      </c>
      <c r="F297" s="113" t="s">
        <v>6</v>
      </c>
      <c r="G297" s="34" t="s">
        <v>22</v>
      </c>
      <c r="H297" s="46">
        <v>105049</v>
      </c>
      <c r="I297" s="46">
        <v>123202</v>
      </c>
      <c r="J297" s="46">
        <v>150399</v>
      </c>
      <c r="K297" s="46">
        <v>139777</v>
      </c>
      <c r="L297" s="46">
        <v>155545</v>
      </c>
      <c r="M297" s="46">
        <v>161961</v>
      </c>
      <c r="N297" s="46">
        <v>145640</v>
      </c>
      <c r="O297" s="38">
        <v>14286.663999999999</v>
      </c>
      <c r="P297" s="38">
        <v>17741.088</v>
      </c>
      <c r="Q297" s="119">
        <v>18649.476000000002</v>
      </c>
      <c r="R297" s="38">
        <v>19848.333999999999</v>
      </c>
      <c r="S297" s="38">
        <v>22087.39</v>
      </c>
      <c r="T297" s="38">
        <v>26237.681999999997</v>
      </c>
      <c r="U297" s="38">
        <f>2*('Gender Balance'!N297*'Gender Balance'!AR297/100)</f>
        <v>25632.639999999999</v>
      </c>
      <c r="V297" s="71"/>
      <c r="W297" s="71"/>
      <c r="X297" s="71"/>
      <c r="Y297" s="71"/>
      <c r="Z297" s="38">
        <v>14286.663999999999</v>
      </c>
      <c r="AA297" s="38">
        <v>17741.088</v>
      </c>
      <c r="AB297" s="38">
        <v>18649.476000000002</v>
      </c>
      <c r="AC297" s="38">
        <v>19848.333999999999</v>
      </c>
      <c r="AD297" s="38">
        <v>22087.39</v>
      </c>
      <c r="AE297" s="38">
        <v>26237.681999999997</v>
      </c>
      <c r="AF297" s="71"/>
      <c r="AG297" s="71"/>
      <c r="AH297" s="71"/>
      <c r="AI297" s="71"/>
      <c r="AJ297" s="71"/>
      <c r="AK297"/>
      <c r="AL297" s="45">
        <v>6.8</v>
      </c>
      <c r="AM297" s="45">
        <v>7.2</v>
      </c>
      <c r="AN297" s="45">
        <v>6.2</v>
      </c>
      <c r="AO297" s="45">
        <v>7.1</v>
      </c>
      <c r="AP297" s="45">
        <v>0.4</v>
      </c>
      <c r="AQ297" s="45">
        <v>8.1</v>
      </c>
      <c r="AR297" s="45">
        <v>8.8000000000000007</v>
      </c>
      <c r="AS297" s="45"/>
      <c r="AT297" s="45"/>
      <c r="AU297" s="45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4:75" s="69" customFormat="1" ht="15.75" thickBot="1" x14ac:dyDescent="0.3">
      <c r="D298" s="54" t="str">
        <f t="shared" si="205"/>
        <v>Occastional (all), Women, 65 plus</v>
      </c>
      <c r="E298" s="70" t="s">
        <v>162</v>
      </c>
      <c r="F298" s="113" t="s">
        <v>6</v>
      </c>
      <c r="G298" s="34" t="s">
        <v>79</v>
      </c>
      <c r="H298" s="46">
        <v>35631</v>
      </c>
      <c r="I298" s="46">
        <v>34724</v>
      </c>
      <c r="J298" s="46">
        <v>43051</v>
      </c>
      <c r="K298" s="46">
        <v>36249</v>
      </c>
      <c r="L298" s="46">
        <v>36390</v>
      </c>
      <c r="M298" s="46">
        <v>36367</v>
      </c>
      <c r="N298" s="46">
        <v>37104</v>
      </c>
      <c r="O298" s="39">
        <v>7625.0339999999987</v>
      </c>
      <c r="P298" s="39">
        <v>7361.4879999999994</v>
      </c>
      <c r="Q298" s="120">
        <v>10160.036</v>
      </c>
      <c r="R298" s="39">
        <v>7902.2820000000011</v>
      </c>
      <c r="S298" s="39">
        <v>1892.28</v>
      </c>
      <c r="T298" s="39">
        <v>8000.74</v>
      </c>
      <c r="U298" s="39">
        <f>2*('Gender Balance'!N298*'Gender Balance'!AR298/100)</f>
        <v>7866.0479999999989</v>
      </c>
      <c r="V298" s="71"/>
      <c r="W298" s="71"/>
      <c r="X298" s="71"/>
      <c r="Y298" s="71"/>
      <c r="Z298" s="39">
        <v>7625.0339999999987</v>
      </c>
      <c r="AA298" s="39">
        <v>7361.4879999999994</v>
      </c>
      <c r="AB298" s="39">
        <v>10160.036</v>
      </c>
      <c r="AC298" s="39">
        <v>7902.2820000000011</v>
      </c>
      <c r="AD298" s="39">
        <v>1892.28</v>
      </c>
      <c r="AE298" s="39">
        <v>8000.74</v>
      </c>
      <c r="AF298" s="71"/>
      <c r="AG298" s="71"/>
      <c r="AH298" s="71"/>
      <c r="AI298" s="71"/>
      <c r="AJ298" s="71"/>
      <c r="AK298"/>
      <c r="AL298" s="45">
        <v>10.7</v>
      </c>
      <c r="AM298" s="45">
        <v>10.6</v>
      </c>
      <c r="AN298" s="45">
        <v>11.8</v>
      </c>
      <c r="AO298" s="45">
        <v>10.9</v>
      </c>
      <c r="AP298" s="45">
        <v>10.4</v>
      </c>
      <c r="AQ298" s="45">
        <v>11</v>
      </c>
      <c r="AR298" s="45">
        <v>10.6</v>
      </c>
      <c r="AS298" s="45"/>
      <c r="AT298" s="45"/>
      <c r="AU298" s="45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4:75" s="69" customFormat="1" ht="15.75" thickBot="1" x14ac:dyDescent="0.3">
      <c r="D299" s="54" t="str">
        <f t="shared" si="205"/>
        <v>Occastional (all), Women, All ages</v>
      </c>
      <c r="E299" s="70" t="s">
        <v>162</v>
      </c>
      <c r="F299" s="115" t="s">
        <v>6</v>
      </c>
      <c r="G299" s="36" t="s">
        <v>0</v>
      </c>
      <c r="H299" s="48">
        <v>569557</v>
      </c>
      <c r="I299" s="48">
        <v>626434</v>
      </c>
      <c r="J299" s="48">
        <v>668004</v>
      </c>
      <c r="K299" s="48">
        <v>568970</v>
      </c>
      <c r="L299" s="48">
        <v>599876</v>
      </c>
      <c r="M299" s="48">
        <v>625953</v>
      </c>
      <c r="N299" s="48">
        <v>573496</v>
      </c>
      <c r="O299" s="40">
        <v>34173.42</v>
      </c>
      <c r="P299" s="40">
        <v>41344.644</v>
      </c>
      <c r="Q299" s="122">
        <v>42752.256000000008</v>
      </c>
      <c r="R299" s="40">
        <v>38689.96</v>
      </c>
      <c r="S299" s="40">
        <v>88781.648000000001</v>
      </c>
      <c r="T299" s="40">
        <v>50076.24</v>
      </c>
      <c r="U299" s="40">
        <f>2*('Gender Balance'!N299*'Gender Balance'!AR299/100)</f>
        <v>45879.68</v>
      </c>
      <c r="V299" s="71"/>
      <c r="W299" s="71"/>
      <c r="X299" s="71"/>
      <c r="Y299" s="71"/>
      <c r="Z299" s="40">
        <v>34173.42</v>
      </c>
      <c r="AA299" s="40">
        <v>41344.644</v>
      </c>
      <c r="AB299" s="40">
        <v>42752.256000000008</v>
      </c>
      <c r="AC299" s="40">
        <v>38689.96</v>
      </c>
      <c r="AD299" s="40">
        <v>88781.648000000001</v>
      </c>
      <c r="AE299" s="40">
        <v>50076.24</v>
      </c>
      <c r="AF299" s="71"/>
      <c r="AG299" s="71"/>
      <c r="AH299" s="71"/>
      <c r="AI299" s="71"/>
      <c r="AJ299" s="71"/>
      <c r="AK299"/>
      <c r="AL299" s="42">
        <v>3</v>
      </c>
      <c r="AM299" s="42">
        <v>3.3</v>
      </c>
      <c r="AN299" s="42">
        <v>3.2</v>
      </c>
      <c r="AO299" s="42">
        <v>3.4</v>
      </c>
      <c r="AP299" s="42">
        <v>3.7</v>
      </c>
      <c r="AQ299" s="42">
        <v>4</v>
      </c>
      <c r="AR299" s="42">
        <v>4</v>
      </c>
      <c r="AS299" s="45"/>
      <c r="AT299" s="45"/>
      <c r="AU299" s="45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4:75" ht="15.75" thickBot="1" x14ac:dyDescent="0.3">
      <c r="D300" s="54" t="str">
        <f t="shared" ref="D300:D317" si="206">CONCATENATE(E300, F300,G300)</f>
        <v>Population, Both sexes12 to 19 years</v>
      </c>
      <c r="E300" s="34" t="s">
        <v>152</v>
      </c>
      <c r="F300" s="113" t="s">
        <v>19</v>
      </c>
      <c r="G300" s="34" t="s">
        <v>21</v>
      </c>
      <c r="H300" s="46">
        <v>3222816</v>
      </c>
      <c r="I300" s="46">
        <v>3295558</v>
      </c>
      <c r="J300" s="46">
        <v>3338259</v>
      </c>
      <c r="K300" s="46">
        <v>3364897</v>
      </c>
      <c r="L300" s="46">
        <v>3343475</v>
      </c>
      <c r="M300" s="46">
        <v>3236864</v>
      </c>
      <c r="N300" s="46">
        <v>3165884</v>
      </c>
      <c r="O300" s="37">
        <v>51565.056000000004</v>
      </c>
      <c r="P300" s="37">
        <v>52728.928000000007</v>
      </c>
      <c r="Q300" s="118">
        <v>26706.072</v>
      </c>
      <c r="R300" s="37">
        <v>26919.175999999999</v>
      </c>
      <c r="S300" s="37">
        <v>26747.8</v>
      </c>
      <c r="T300" s="37">
        <v>64737.279999999999</v>
      </c>
      <c r="U300" s="37">
        <f>2*('Gender Balance'!N300*'Gender Balance'!AR300/100)</f>
        <v>75981.216</v>
      </c>
      <c r="V300" s="38"/>
      <c r="W300" s="38"/>
      <c r="X300" s="38"/>
      <c r="Y300" s="38"/>
      <c r="Z300" s="37">
        <v>51565.056000000004</v>
      </c>
      <c r="AA300" s="37">
        <v>52728.928000000007</v>
      </c>
      <c r="AB300" s="37">
        <v>26706.072</v>
      </c>
      <c r="AC300" s="37">
        <v>26919.175999999999</v>
      </c>
      <c r="AD300" s="37">
        <v>26747.8</v>
      </c>
      <c r="AE300" s="37">
        <v>64737.279999999999</v>
      </c>
      <c r="AL300" s="45">
        <v>0.8</v>
      </c>
      <c r="AM300" s="45">
        <v>0.8</v>
      </c>
      <c r="AN300" s="45">
        <v>0.4</v>
      </c>
      <c r="AO300" s="45">
        <v>0.4</v>
      </c>
      <c r="AP300" s="45">
        <v>0.4</v>
      </c>
      <c r="AQ300" s="45">
        <v>1</v>
      </c>
      <c r="AR300" s="45">
        <v>1.2</v>
      </c>
    </row>
    <row r="301" spans="4:75" ht="15.75" thickBot="1" x14ac:dyDescent="0.3">
      <c r="D301" s="54" t="str">
        <f t="shared" si="206"/>
        <v>Population, Both sexes20 to 29 years</v>
      </c>
      <c r="E301" s="34" t="s">
        <v>152</v>
      </c>
      <c r="F301" s="113" t="s">
        <v>19</v>
      </c>
      <c r="G301" s="34" t="s">
        <v>31</v>
      </c>
      <c r="H301" s="46">
        <v>4129751</v>
      </c>
      <c r="I301" s="46">
        <v>4210618</v>
      </c>
      <c r="J301" s="46">
        <v>4324953</v>
      </c>
      <c r="K301" s="46">
        <v>4444298</v>
      </c>
      <c r="L301" s="46">
        <v>4571462</v>
      </c>
      <c r="M301" s="46">
        <v>4701334</v>
      </c>
      <c r="N301" s="46">
        <v>4775607</v>
      </c>
      <c r="O301" s="38">
        <v>33038.008000000002</v>
      </c>
      <c r="P301" s="38">
        <v>42106.18</v>
      </c>
      <c r="Q301" s="119">
        <v>60549.34199999999</v>
      </c>
      <c r="R301" s="38">
        <v>35554.384000000005</v>
      </c>
      <c r="S301" s="38">
        <v>36571.696000000004</v>
      </c>
      <c r="T301" s="38">
        <v>47013.34</v>
      </c>
      <c r="U301" s="38">
        <f>2*('Gender Balance'!N301*'Gender Balance'!AR301/100)</f>
        <v>76409.712</v>
      </c>
      <c r="V301" s="38"/>
      <c r="W301" s="38"/>
      <c r="X301" s="38"/>
      <c r="Y301" s="38"/>
      <c r="Z301" s="38">
        <v>33038.008000000002</v>
      </c>
      <c r="AA301" s="38">
        <v>42106.18</v>
      </c>
      <c r="AB301" s="38">
        <v>60549.34199999999</v>
      </c>
      <c r="AC301" s="38">
        <v>35554.384000000005</v>
      </c>
      <c r="AD301" s="38">
        <v>36571.696000000004</v>
      </c>
      <c r="AE301" s="38">
        <v>47013.34</v>
      </c>
      <c r="AL301" s="45">
        <v>0.4</v>
      </c>
      <c r="AM301" s="45">
        <v>0.5</v>
      </c>
      <c r="AN301" s="45">
        <v>0.7</v>
      </c>
      <c r="AO301" s="45">
        <v>0.4</v>
      </c>
      <c r="AP301" s="45">
        <v>0.4</v>
      </c>
      <c r="AQ301" s="45">
        <v>0.5</v>
      </c>
      <c r="AR301" s="45">
        <v>0.8</v>
      </c>
    </row>
    <row r="302" spans="4:75" ht="15.75" thickBot="1" x14ac:dyDescent="0.3">
      <c r="D302" s="54" t="str">
        <f t="shared" si="206"/>
        <v>Population, Both sexes30 to 44  years</v>
      </c>
      <c r="E302" s="34" t="s">
        <v>152</v>
      </c>
      <c r="F302" s="113" t="s">
        <v>19</v>
      </c>
      <c r="G302" s="34" t="s">
        <v>32</v>
      </c>
      <c r="H302" s="46">
        <v>7459027</v>
      </c>
      <c r="I302" s="46">
        <v>7336328</v>
      </c>
      <c r="J302" s="46">
        <v>7121839</v>
      </c>
      <c r="K302" s="46">
        <v>7019289</v>
      </c>
      <c r="L302" s="46">
        <v>6887101</v>
      </c>
      <c r="M302" s="46">
        <v>6855821</v>
      </c>
      <c r="N302" s="46">
        <v>6984299</v>
      </c>
      <c r="O302" s="38">
        <v>44754.162000000004</v>
      </c>
      <c r="P302" s="38">
        <v>44017.968000000001</v>
      </c>
      <c r="Q302" s="119">
        <v>42731.033999999992</v>
      </c>
      <c r="R302" s="38">
        <v>42115.733999999997</v>
      </c>
      <c r="S302" s="38">
        <v>55096.808000000005</v>
      </c>
      <c r="T302" s="38">
        <v>54846.568000000007</v>
      </c>
      <c r="U302" s="38">
        <f>2*('Gender Balance'!N302*'Gender Balance'!AR302/100)</f>
        <v>97780.186000000002</v>
      </c>
      <c r="V302" s="38"/>
      <c r="W302" s="38"/>
      <c r="X302" s="38"/>
      <c r="Y302" s="38"/>
      <c r="Z302" s="38">
        <v>44754.162000000004</v>
      </c>
      <c r="AA302" s="38">
        <v>44017.968000000001</v>
      </c>
      <c r="AB302" s="38">
        <v>42731.033999999992</v>
      </c>
      <c r="AC302" s="38">
        <v>42115.733999999997</v>
      </c>
      <c r="AD302" s="38">
        <v>55096.808000000005</v>
      </c>
      <c r="AE302" s="38">
        <v>54846.568000000007</v>
      </c>
      <c r="AL302" s="45">
        <v>0.3</v>
      </c>
      <c r="AM302" s="45">
        <v>0.3</v>
      </c>
      <c r="AN302" s="45">
        <v>0.3</v>
      </c>
      <c r="AO302" s="45">
        <v>0.3</v>
      </c>
      <c r="AP302" s="45">
        <v>0.4</v>
      </c>
      <c r="AQ302" s="45">
        <v>0.4</v>
      </c>
      <c r="AR302" s="45">
        <v>0.7</v>
      </c>
    </row>
    <row r="303" spans="4:75" ht="15.75" thickBot="1" x14ac:dyDescent="0.3">
      <c r="D303" s="54" t="str">
        <f t="shared" si="206"/>
        <v>Population, Both sexes45 to 64 years</v>
      </c>
      <c r="E303" s="34" t="s">
        <v>152</v>
      </c>
      <c r="F303" s="113" t="s">
        <v>19</v>
      </c>
      <c r="G303" s="34" t="s">
        <v>22</v>
      </c>
      <c r="H303" s="46">
        <v>7268312</v>
      </c>
      <c r="I303" s="46">
        <v>7809306</v>
      </c>
      <c r="J303" s="46">
        <v>8296267</v>
      </c>
      <c r="K303" s="46">
        <v>8911815</v>
      </c>
      <c r="L303" s="46">
        <v>9364805</v>
      </c>
      <c r="M303" s="46">
        <v>9612746</v>
      </c>
      <c r="N303" s="46">
        <v>9737479</v>
      </c>
      <c r="O303" s="38">
        <v>43609.872000000003</v>
      </c>
      <c r="P303" s="38">
        <v>46855.835999999996</v>
      </c>
      <c r="Q303" s="119">
        <v>49777.601999999999</v>
      </c>
      <c r="R303" s="38">
        <v>53470.89</v>
      </c>
      <c r="S303" s="38">
        <v>56188.83</v>
      </c>
      <c r="T303" s="38">
        <v>76901.968000000008</v>
      </c>
      <c r="U303" s="38">
        <f>2*('Gender Balance'!N303*'Gender Balance'!AR303/100)</f>
        <v>116849.74799999999</v>
      </c>
      <c r="V303" s="38"/>
      <c r="W303" s="38"/>
      <c r="X303" s="38"/>
      <c r="Y303" s="38"/>
      <c r="Z303" s="38">
        <v>43609.872000000003</v>
      </c>
      <c r="AA303" s="38">
        <v>46855.835999999996</v>
      </c>
      <c r="AB303" s="38">
        <v>49777.601999999999</v>
      </c>
      <c r="AC303" s="38">
        <v>53470.89</v>
      </c>
      <c r="AD303" s="38">
        <v>56188.83</v>
      </c>
      <c r="AE303" s="38">
        <v>76901.968000000008</v>
      </c>
      <c r="AL303" s="45">
        <v>0.3</v>
      </c>
      <c r="AM303" s="45">
        <v>0.3</v>
      </c>
      <c r="AN303" s="45">
        <v>0.3</v>
      </c>
      <c r="AO303" s="45">
        <v>0.3</v>
      </c>
      <c r="AP303" s="45">
        <v>0.3</v>
      </c>
      <c r="AQ303" s="45">
        <v>0.4</v>
      </c>
      <c r="AR303" s="45">
        <v>0.6</v>
      </c>
    </row>
    <row r="304" spans="4:75" ht="15.75" thickBot="1" x14ac:dyDescent="0.3">
      <c r="D304" s="54" t="str">
        <f t="shared" si="206"/>
        <v>Population, Both sexes65 plus</v>
      </c>
      <c r="E304" s="34" t="s">
        <v>152</v>
      </c>
      <c r="F304" s="113" t="s">
        <v>19</v>
      </c>
      <c r="G304" s="34" t="s">
        <v>79</v>
      </c>
      <c r="H304" s="46">
        <v>3636288</v>
      </c>
      <c r="I304" s="46">
        <v>3745091</v>
      </c>
      <c r="J304" s="46">
        <v>3894996</v>
      </c>
      <c r="K304" s="46">
        <v>4149444</v>
      </c>
      <c r="L304" s="46">
        <v>4418971</v>
      </c>
      <c r="M304" s="46">
        <v>4729131</v>
      </c>
      <c r="N304" s="46">
        <v>5137726</v>
      </c>
      <c r="O304" s="39">
        <v>29090.304000000004</v>
      </c>
      <c r="P304" s="39">
        <v>22470.546000000002</v>
      </c>
      <c r="Q304" s="120">
        <v>23369.976000000002</v>
      </c>
      <c r="R304" s="39">
        <v>24896.664000000001</v>
      </c>
      <c r="S304" s="39">
        <v>26513.826000000001</v>
      </c>
      <c r="T304" s="39">
        <v>28374.786</v>
      </c>
      <c r="U304" s="39">
        <f>2*('Gender Balance'!N304*'Gender Balance'!AR304/100)</f>
        <v>51377.26</v>
      </c>
      <c r="V304" s="38"/>
      <c r="W304" s="38"/>
      <c r="X304" s="38"/>
      <c r="Y304" s="38"/>
      <c r="Z304" s="39">
        <v>29090.304000000004</v>
      </c>
      <c r="AA304" s="39">
        <v>22470.546000000002</v>
      </c>
      <c r="AB304" s="39">
        <v>23369.976000000002</v>
      </c>
      <c r="AC304" s="39">
        <v>24896.664000000001</v>
      </c>
      <c r="AD304" s="39">
        <v>26513.826000000001</v>
      </c>
      <c r="AE304" s="39">
        <v>28374.786</v>
      </c>
      <c r="AL304" s="45">
        <v>0.4</v>
      </c>
      <c r="AM304" s="45">
        <v>0.3</v>
      </c>
      <c r="AN304" s="45">
        <v>0.3</v>
      </c>
      <c r="AO304" s="45">
        <v>0.3</v>
      </c>
      <c r="AP304" s="45">
        <v>0.3</v>
      </c>
      <c r="AQ304" s="45">
        <v>0.3</v>
      </c>
      <c r="AR304" s="45">
        <v>0.5</v>
      </c>
    </row>
    <row r="305" spans="2:75" ht="15.75" thickBot="1" x14ac:dyDescent="0.3">
      <c r="D305" s="59" t="str">
        <f t="shared" si="206"/>
        <v>Population, Both sexesAll ages</v>
      </c>
      <c r="E305" s="35" t="s">
        <v>152</v>
      </c>
      <c r="F305" s="114" t="s">
        <v>19</v>
      </c>
      <c r="G305" s="35" t="s">
        <v>0</v>
      </c>
      <c r="H305" s="47">
        <v>25716195</v>
      </c>
      <c r="I305" s="47">
        <v>26396901</v>
      </c>
      <c r="J305" s="47">
        <v>26976314</v>
      </c>
      <c r="K305" s="47">
        <v>27889743</v>
      </c>
      <c r="L305" s="47">
        <v>28585814</v>
      </c>
      <c r="M305" s="47">
        <v>29135896</v>
      </c>
      <c r="N305" s="47">
        <v>29800995</v>
      </c>
      <c r="O305" s="50">
        <v>102864.77600000001</v>
      </c>
      <c r="P305" s="50">
        <v>105587.60400000001</v>
      </c>
      <c r="Q305" s="121">
        <v>161857.88399999999</v>
      </c>
      <c r="R305" s="50">
        <v>167338.45799999998</v>
      </c>
      <c r="S305" s="50">
        <v>228686.51200000002</v>
      </c>
      <c r="T305" s="50">
        <v>233087.16800000001</v>
      </c>
      <c r="U305" s="50">
        <f>2*('Gender Balance'!N305*'Gender Balance'!AR305/100)</f>
        <v>357611.94</v>
      </c>
      <c r="V305" s="38"/>
      <c r="W305" s="38"/>
      <c r="X305" s="38"/>
      <c r="Y305" s="38"/>
      <c r="Z305" s="50">
        <v>102864.77600000001</v>
      </c>
      <c r="AA305" s="50">
        <v>105587.60400000001</v>
      </c>
      <c r="AB305" s="50">
        <v>161857.88399999999</v>
      </c>
      <c r="AC305" s="50">
        <v>167338.45799999998</v>
      </c>
      <c r="AD305" s="50">
        <v>228686.51200000002</v>
      </c>
      <c r="AE305" s="50">
        <v>233087.16800000001</v>
      </c>
      <c r="AL305" s="45">
        <v>0.2</v>
      </c>
      <c r="AM305" s="45">
        <v>0.2</v>
      </c>
      <c r="AN305" s="45">
        <v>0.3</v>
      </c>
      <c r="AO305" s="45">
        <v>0.3</v>
      </c>
      <c r="AP305" s="45">
        <v>0.4</v>
      </c>
      <c r="AQ305" s="45">
        <v>0.4</v>
      </c>
      <c r="AR305" s="45">
        <v>0.6</v>
      </c>
    </row>
    <row r="306" spans="2:75" ht="15.75" thickBot="1" x14ac:dyDescent="0.3">
      <c r="D306" s="54" t="str">
        <f t="shared" si="206"/>
        <v>Population, Men, 12 to 19 years</v>
      </c>
      <c r="E306" s="34" t="s">
        <v>152</v>
      </c>
      <c r="F306" s="113" t="s">
        <v>5</v>
      </c>
      <c r="G306" s="34" t="s">
        <v>21</v>
      </c>
      <c r="H306" s="46">
        <v>1648552</v>
      </c>
      <c r="I306" s="46">
        <v>1689945</v>
      </c>
      <c r="J306" s="46">
        <v>1707545</v>
      </c>
      <c r="K306" s="46">
        <v>1722008</v>
      </c>
      <c r="L306" s="46">
        <v>1710265</v>
      </c>
      <c r="M306" s="46">
        <v>1657120</v>
      </c>
      <c r="N306" s="46">
        <v>1626444</v>
      </c>
      <c r="O306" s="37">
        <v>36268.144</v>
      </c>
      <c r="P306" s="37">
        <v>40558.68</v>
      </c>
      <c r="Q306" s="118">
        <v>40981.08</v>
      </c>
      <c r="R306" s="37">
        <v>44772.207999999999</v>
      </c>
      <c r="S306" s="37">
        <v>47887.42</v>
      </c>
      <c r="T306" s="37">
        <v>46399.360000000001</v>
      </c>
      <c r="U306" s="37">
        <f>2*('Gender Balance'!N306*'Gender Balance'!AR306/100)</f>
        <v>48793.32</v>
      </c>
      <c r="V306" s="38"/>
      <c r="W306" s="38"/>
      <c r="X306" s="38"/>
      <c r="Y306" s="38"/>
      <c r="Z306" s="37">
        <v>36268.144</v>
      </c>
      <c r="AA306" s="37">
        <v>40558.68</v>
      </c>
      <c r="AB306" s="37">
        <v>40981.08</v>
      </c>
      <c r="AC306" s="37">
        <v>44772.207999999999</v>
      </c>
      <c r="AD306" s="37">
        <v>47887.42</v>
      </c>
      <c r="AE306" s="37">
        <v>46399.360000000001</v>
      </c>
      <c r="AL306" s="45">
        <v>1.1000000000000001</v>
      </c>
      <c r="AM306" s="45">
        <v>1.2</v>
      </c>
      <c r="AN306" s="45">
        <v>1.2</v>
      </c>
      <c r="AO306" s="45">
        <v>1.3</v>
      </c>
      <c r="AP306" s="45">
        <v>1.4</v>
      </c>
      <c r="AQ306" s="45">
        <v>1.4</v>
      </c>
      <c r="AR306" s="45">
        <v>1.5</v>
      </c>
    </row>
    <row r="307" spans="2:75" ht="15.75" thickBot="1" x14ac:dyDescent="0.3">
      <c r="D307" s="54" t="str">
        <f t="shared" si="206"/>
        <v>Population, Men, 20 to 29 years</v>
      </c>
      <c r="E307" s="34" t="s">
        <v>152</v>
      </c>
      <c r="F307" s="113" t="s">
        <v>5</v>
      </c>
      <c r="G307" s="34" t="s">
        <v>31</v>
      </c>
      <c r="H307" s="46">
        <v>2088005</v>
      </c>
      <c r="I307" s="46">
        <v>2131406</v>
      </c>
      <c r="J307" s="46">
        <v>2190688</v>
      </c>
      <c r="K307" s="46">
        <v>2242033</v>
      </c>
      <c r="L307" s="46">
        <v>2314960</v>
      </c>
      <c r="M307" s="46">
        <v>2386369</v>
      </c>
      <c r="N307" s="46">
        <v>2417573</v>
      </c>
      <c r="O307" s="38">
        <v>50112.12</v>
      </c>
      <c r="P307" s="38">
        <v>59679.367999999995</v>
      </c>
      <c r="Q307" s="119">
        <v>52576.512000000002</v>
      </c>
      <c r="R307" s="38">
        <v>58292.858</v>
      </c>
      <c r="S307" s="38">
        <v>64818.879999999997</v>
      </c>
      <c r="T307" s="38">
        <v>71591.070000000007</v>
      </c>
      <c r="U307" s="38">
        <f>2*('Gender Balance'!N307*'Gender Balance'!AR307/100)</f>
        <v>82197.482000000004</v>
      </c>
      <c r="V307" s="38"/>
      <c r="W307" s="38"/>
      <c r="X307" s="38"/>
      <c r="Y307" s="38"/>
      <c r="Z307" s="38">
        <v>50112.12</v>
      </c>
      <c r="AA307" s="38">
        <v>59679.367999999995</v>
      </c>
      <c r="AB307" s="38">
        <v>52576.512000000002</v>
      </c>
      <c r="AC307" s="38">
        <v>58292.858</v>
      </c>
      <c r="AD307" s="38">
        <v>64818.879999999997</v>
      </c>
      <c r="AE307" s="38">
        <v>71591.070000000007</v>
      </c>
      <c r="AL307" s="45">
        <v>1.2</v>
      </c>
      <c r="AM307" s="45">
        <v>1.4</v>
      </c>
      <c r="AN307" s="45">
        <v>1.2</v>
      </c>
      <c r="AO307" s="45">
        <v>1.3</v>
      </c>
      <c r="AP307" s="45">
        <v>1.4</v>
      </c>
      <c r="AQ307" s="45">
        <v>1.5</v>
      </c>
      <c r="AR307" s="45">
        <v>1.7</v>
      </c>
    </row>
    <row r="308" spans="2:75" ht="15.75" thickBot="1" x14ac:dyDescent="0.3">
      <c r="D308" s="54" t="str">
        <f t="shared" si="206"/>
        <v>Population, Men, 30 to 44  years</v>
      </c>
      <c r="E308" s="34" t="s">
        <v>152</v>
      </c>
      <c r="F308" s="113" t="s">
        <v>5</v>
      </c>
      <c r="G308" s="34" t="s">
        <v>32</v>
      </c>
      <c r="H308" s="46">
        <v>3730607</v>
      </c>
      <c r="I308" s="46">
        <v>3675536</v>
      </c>
      <c r="J308" s="46">
        <v>3564090</v>
      </c>
      <c r="K308" s="46">
        <v>3514970</v>
      </c>
      <c r="L308" s="46">
        <v>3438729</v>
      </c>
      <c r="M308" s="46">
        <v>3417356</v>
      </c>
      <c r="N308" s="46">
        <v>3478777</v>
      </c>
      <c r="O308" s="38">
        <v>67150.926000000007</v>
      </c>
      <c r="P308" s="38">
        <v>73510.720000000001</v>
      </c>
      <c r="Q308" s="119">
        <v>64153.62</v>
      </c>
      <c r="R308" s="38">
        <v>70299.399999999994</v>
      </c>
      <c r="S308" s="38">
        <v>82529.495999999999</v>
      </c>
      <c r="T308" s="38">
        <v>82016.543999999994</v>
      </c>
      <c r="U308" s="38">
        <f>2*('Gender Balance'!N308*'Gender Balance'!AR308/100)</f>
        <v>97405.755999999994</v>
      </c>
      <c r="V308" s="38"/>
      <c r="W308" s="38"/>
      <c r="X308" s="38"/>
      <c r="Y308" s="38"/>
      <c r="Z308" s="38">
        <v>67150.926000000007</v>
      </c>
      <c r="AA308" s="38">
        <v>73510.720000000001</v>
      </c>
      <c r="AB308" s="38">
        <v>64153.62</v>
      </c>
      <c r="AC308" s="38">
        <v>70299.399999999994</v>
      </c>
      <c r="AD308" s="38">
        <v>82529.495999999999</v>
      </c>
      <c r="AE308" s="38">
        <v>82016.543999999994</v>
      </c>
      <c r="AL308" s="45">
        <v>0.9</v>
      </c>
      <c r="AM308" s="45">
        <v>1</v>
      </c>
      <c r="AN308" s="45">
        <v>0.9</v>
      </c>
      <c r="AO308" s="45">
        <v>1</v>
      </c>
      <c r="AP308" s="45">
        <v>1.2</v>
      </c>
      <c r="AQ308" s="45">
        <v>1.2</v>
      </c>
      <c r="AR308" s="45">
        <v>1.4</v>
      </c>
    </row>
    <row r="309" spans="2:75" ht="15.75" thickBot="1" x14ac:dyDescent="0.3">
      <c r="D309" s="54" t="str">
        <f t="shared" si="206"/>
        <v>Population, Men, 45 to 64 years</v>
      </c>
      <c r="E309" s="34" t="s">
        <v>152</v>
      </c>
      <c r="F309" s="113" t="s">
        <v>5</v>
      </c>
      <c r="G309" s="34" t="s">
        <v>22</v>
      </c>
      <c r="H309" s="46">
        <v>3594376</v>
      </c>
      <c r="I309" s="46">
        <v>3862735</v>
      </c>
      <c r="J309" s="46">
        <v>4100787</v>
      </c>
      <c r="K309" s="46">
        <v>4405490</v>
      </c>
      <c r="L309" s="46">
        <v>4640061</v>
      </c>
      <c r="M309" s="46">
        <v>4763115</v>
      </c>
      <c r="N309" s="46">
        <v>4838321</v>
      </c>
      <c r="O309" s="38">
        <v>64698.767999999996</v>
      </c>
      <c r="P309" s="38">
        <v>77254.7</v>
      </c>
      <c r="Q309" s="119">
        <v>73814.166000000012</v>
      </c>
      <c r="R309" s="38">
        <v>79298.820000000007</v>
      </c>
      <c r="S309" s="38">
        <v>92801.22</v>
      </c>
      <c r="T309" s="38">
        <v>104788.53</v>
      </c>
      <c r="U309" s="38">
        <f>2*('Gender Balance'!N309*'Gender Balance'!AR309/100)</f>
        <v>116119.704</v>
      </c>
      <c r="V309" s="38"/>
      <c r="W309" s="38"/>
      <c r="X309" s="38"/>
      <c r="Y309" s="38"/>
      <c r="Z309" s="38">
        <v>64698.767999999996</v>
      </c>
      <c r="AA309" s="38">
        <v>77254.7</v>
      </c>
      <c r="AB309" s="38">
        <v>73814.166000000012</v>
      </c>
      <c r="AC309" s="38">
        <v>79298.820000000007</v>
      </c>
      <c r="AD309" s="38">
        <v>92801.22</v>
      </c>
      <c r="AE309" s="38">
        <v>104788.53</v>
      </c>
      <c r="AL309" s="45">
        <v>0.9</v>
      </c>
      <c r="AM309" s="45">
        <v>1</v>
      </c>
      <c r="AN309" s="45">
        <v>0.9</v>
      </c>
      <c r="AO309" s="45">
        <v>0.9</v>
      </c>
      <c r="AP309" s="45">
        <v>1</v>
      </c>
      <c r="AQ309" s="45">
        <v>1.1000000000000001</v>
      </c>
      <c r="AR309" s="45">
        <v>1.2</v>
      </c>
    </row>
    <row r="310" spans="2:75" ht="15.75" thickBot="1" x14ac:dyDescent="0.3">
      <c r="D310" s="54" t="str">
        <f t="shared" si="206"/>
        <v>Population, Men, 65 plus</v>
      </c>
      <c r="E310" s="34" t="s">
        <v>152</v>
      </c>
      <c r="F310" s="113" t="s">
        <v>5</v>
      </c>
      <c r="G310" s="34" t="s">
        <v>79</v>
      </c>
      <c r="H310" s="46">
        <v>1587800</v>
      </c>
      <c r="I310" s="46">
        <v>1642555</v>
      </c>
      <c r="J310" s="46">
        <v>1733567</v>
      </c>
      <c r="K310" s="46">
        <v>1862198</v>
      </c>
      <c r="L310" s="46">
        <v>1994894</v>
      </c>
      <c r="M310" s="46">
        <v>2149666</v>
      </c>
      <c r="N310" s="46">
        <v>2353342</v>
      </c>
      <c r="O310" s="39">
        <v>38107.199999999997</v>
      </c>
      <c r="P310" s="39">
        <v>39421.32</v>
      </c>
      <c r="Q310" s="120">
        <v>38138.474000000002</v>
      </c>
      <c r="R310" s="39">
        <v>44692.752</v>
      </c>
      <c r="S310" s="39">
        <v>51867.244000000006</v>
      </c>
      <c r="T310" s="39">
        <v>42993.32</v>
      </c>
      <c r="U310" s="39">
        <f>2*('Gender Balance'!N310*'Gender Balance'!AR310/100)</f>
        <v>51773.524000000005</v>
      </c>
      <c r="V310" s="38"/>
      <c r="W310" s="38"/>
      <c r="X310" s="38"/>
      <c r="Y310" s="38"/>
      <c r="Z310" s="39">
        <v>38107.199999999997</v>
      </c>
      <c r="AA310" s="39">
        <v>39421.32</v>
      </c>
      <c r="AB310" s="39">
        <v>38138.474000000002</v>
      </c>
      <c r="AC310" s="39">
        <v>44692.752</v>
      </c>
      <c r="AD310" s="39">
        <v>51867.244000000006</v>
      </c>
      <c r="AE310" s="39">
        <v>42993.32</v>
      </c>
      <c r="AL310" s="45">
        <v>1.2</v>
      </c>
      <c r="AM310" s="45">
        <v>1.2</v>
      </c>
      <c r="AN310" s="45">
        <v>1.1000000000000001</v>
      </c>
      <c r="AO310" s="45">
        <v>1.2</v>
      </c>
      <c r="AP310" s="45">
        <v>1.3</v>
      </c>
      <c r="AQ310" s="45">
        <v>1</v>
      </c>
      <c r="AR310" s="45">
        <v>1.1000000000000001</v>
      </c>
    </row>
    <row r="311" spans="2:75" ht="15.75" thickBot="1" x14ac:dyDescent="0.3">
      <c r="D311" s="59" t="str">
        <f t="shared" si="206"/>
        <v>Population, Men, All ages</v>
      </c>
      <c r="E311" s="35" t="s">
        <v>152</v>
      </c>
      <c r="F311" s="114" t="s">
        <v>5</v>
      </c>
      <c r="G311" s="35" t="s">
        <v>0</v>
      </c>
      <c r="H311" s="47">
        <v>12649340</v>
      </c>
      <c r="I311" s="47">
        <v>13002177</v>
      </c>
      <c r="J311" s="47">
        <v>13296677</v>
      </c>
      <c r="K311" s="47">
        <v>13746699</v>
      </c>
      <c r="L311" s="47">
        <v>14098909</v>
      </c>
      <c r="M311" s="47">
        <v>14373626</v>
      </c>
      <c r="N311" s="47">
        <v>14714457</v>
      </c>
      <c r="O311" s="50">
        <v>101194.72</v>
      </c>
      <c r="P311" s="50">
        <v>130021.77</v>
      </c>
      <c r="Q311" s="121">
        <v>132966.76999999999</v>
      </c>
      <c r="R311" s="50">
        <v>137466.99</v>
      </c>
      <c r="S311" s="50">
        <v>140989.09</v>
      </c>
      <c r="T311" s="50">
        <v>172483.51199999999</v>
      </c>
      <c r="U311" s="50">
        <f>2*('Gender Balance'!N311*'Gender Balance'!AR311/100)</f>
        <v>176573.484</v>
      </c>
      <c r="V311" s="38"/>
      <c r="W311" s="38"/>
      <c r="X311" s="38"/>
      <c r="Y311" s="38"/>
      <c r="Z311" s="50">
        <v>101194.72</v>
      </c>
      <c r="AA311" s="50">
        <v>130021.77</v>
      </c>
      <c r="AB311" s="50">
        <v>132966.76999999999</v>
      </c>
      <c r="AC311" s="50">
        <v>137466.99</v>
      </c>
      <c r="AD311" s="50">
        <v>140989.09</v>
      </c>
      <c r="AE311" s="50">
        <v>172483.51199999999</v>
      </c>
      <c r="AL311" s="45">
        <v>0.4</v>
      </c>
      <c r="AM311" s="45">
        <v>0.5</v>
      </c>
      <c r="AN311" s="45">
        <v>0.5</v>
      </c>
      <c r="AO311" s="45">
        <v>0.5</v>
      </c>
      <c r="AP311" s="45">
        <v>0.5</v>
      </c>
      <c r="AQ311" s="45">
        <v>0.6</v>
      </c>
      <c r="AR311" s="45">
        <v>0.6</v>
      </c>
    </row>
    <row r="312" spans="2:75" ht="15.75" thickBot="1" x14ac:dyDescent="0.3">
      <c r="D312" s="54" t="str">
        <f t="shared" si="206"/>
        <v>Population, Women, 12 to 19 years</v>
      </c>
      <c r="E312" s="34" t="s">
        <v>152</v>
      </c>
      <c r="F312" s="113" t="s">
        <v>6</v>
      </c>
      <c r="G312" s="34" t="s">
        <v>21</v>
      </c>
      <c r="H312" s="46">
        <v>1574264</v>
      </c>
      <c r="I312" s="46">
        <v>1605613</v>
      </c>
      <c r="J312" s="46">
        <v>1630714</v>
      </c>
      <c r="K312" s="46">
        <v>1642889</v>
      </c>
      <c r="L312" s="46">
        <v>1633210</v>
      </c>
      <c r="M312" s="46">
        <v>1579744</v>
      </c>
      <c r="N312" s="46">
        <v>1539440</v>
      </c>
      <c r="O312" s="37">
        <v>34633.808000000005</v>
      </c>
      <c r="P312" s="37">
        <v>38534.712</v>
      </c>
      <c r="Q312" s="118">
        <v>39137.135999999999</v>
      </c>
      <c r="R312" s="37">
        <v>42715.114000000001</v>
      </c>
      <c r="S312" s="37">
        <v>45729.88</v>
      </c>
      <c r="T312" s="37">
        <v>44232.831999999995</v>
      </c>
      <c r="U312" s="37">
        <f>2*('Gender Balance'!N312*'Gender Balance'!AR312/100)</f>
        <v>46183.199999999997</v>
      </c>
      <c r="V312" s="38"/>
      <c r="W312" s="38"/>
      <c r="X312" s="38"/>
      <c r="Y312" s="38"/>
      <c r="Z312" s="37">
        <v>34633.808000000005</v>
      </c>
      <c r="AA312" s="37">
        <v>38534.712</v>
      </c>
      <c r="AB312" s="37">
        <v>39137.135999999999</v>
      </c>
      <c r="AC312" s="37">
        <v>42715.114000000001</v>
      </c>
      <c r="AD312" s="37">
        <v>45729.88</v>
      </c>
      <c r="AE312" s="37">
        <v>44232.831999999995</v>
      </c>
      <c r="AL312" s="45">
        <v>1.1000000000000001</v>
      </c>
      <c r="AM312" s="45">
        <v>1.2</v>
      </c>
      <c r="AN312" s="45">
        <v>1.2</v>
      </c>
      <c r="AO312" s="45">
        <v>1.3</v>
      </c>
      <c r="AP312" s="45">
        <v>1.4</v>
      </c>
      <c r="AQ312" s="45">
        <v>1.4</v>
      </c>
      <c r="AR312" s="45">
        <v>1.5</v>
      </c>
    </row>
    <row r="313" spans="2:75" ht="15.75" thickBot="1" x14ac:dyDescent="0.3">
      <c r="D313" s="54" t="str">
        <f t="shared" si="206"/>
        <v>Population, Women, 20 to 29 years</v>
      </c>
      <c r="E313" s="34" t="s">
        <v>152</v>
      </c>
      <c r="F313" s="113" t="s">
        <v>6</v>
      </c>
      <c r="G313" s="34" t="s">
        <v>31</v>
      </c>
      <c r="H313" s="46">
        <v>2041746</v>
      </c>
      <c r="I313" s="46">
        <v>2079212</v>
      </c>
      <c r="J313" s="46">
        <v>2134265</v>
      </c>
      <c r="K313" s="46">
        <v>2202265</v>
      </c>
      <c r="L313" s="46">
        <v>2256502</v>
      </c>
      <c r="M313" s="46">
        <v>2314965</v>
      </c>
      <c r="N313" s="46">
        <v>2358034</v>
      </c>
      <c r="O313" s="38">
        <v>49001.903999999995</v>
      </c>
      <c r="P313" s="38">
        <v>58217.935999999994</v>
      </c>
      <c r="Q313" s="119">
        <f t="shared" ref="Q313" si="207">2*(O313*P313/100)</f>
        <v>57055794.219002865</v>
      </c>
      <c r="R313" s="38">
        <v>57258.89</v>
      </c>
      <c r="S313" s="38">
        <v>63182.055999999997</v>
      </c>
      <c r="T313" s="38">
        <v>69448.95</v>
      </c>
      <c r="U313" s="38">
        <f>2*('Gender Balance'!N313*'Gender Balance'!AR313/100)</f>
        <v>80173.156000000003</v>
      </c>
      <c r="V313" s="38"/>
      <c r="W313" s="38"/>
      <c r="X313" s="38"/>
      <c r="Y313" s="38"/>
      <c r="Z313" s="38">
        <v>49001.903999999995</v>
      </c>
      <c r="AA313" s="38">
        <v>58217.935999999994</v>
      </c>
      <c r="AB313" s="38">
        <f t="shared" ref="AB313" si="208">2*(Z313*AA313/100)</f>
        <v>57055794.219002865</v>
      </c>
      <c r="AC313" s="38">
        <v>57258.89</v>
      </c>
      <c r="AD313" s="38">
        <v>63182.055999999997</v>
      </c>
      <c r="AE313" s="38">
        <v>69448.95</v>
      </c>
      <c r="AL313" s="45">
        <v>1.2</v>
      </c>
      <c r="AM313" s="45">
        <v>1.4</v>
      </c>
      <c r="AN313" s="45">
        <v>0</v>
      </c>
      <c r="AO313" s="45">
        <v>1.3</v>
      </c>
      <c r="AP313" s="45">
        <v>1.4</v>
      </c>
      <c r="AQ313" s="45">
        <v>1.5</v>
      </c>
      <c r="AR313" s="45">
        <v>1.7</v>
      </c>
    </row>
    <row r="314" spans="2:75" ht="15.75" thickBot="1" x14ac:dyDescent="0.3">
      <c r="D314" s="54" t="str">
        <f t="shared" si="206"/>
        <v>Population, Women, 30 to 44  years</v>
      </c>
      <c r="E314" s="34" t="s">
        <v>152</v>
      </c>
      <c r="F314" s="113" t="s">
        <v>6</v>
      </c>
      <c r="G314" s="34" t="s">
        <v>32</v>
      </c>
      <c r="H314" s="46">
        <v>3728420</v>
      </c>
      <c r="I314" s="46">
        <v>3660792</v>
      </c>
      <c r="J314" s="46">
        <v>3557749</v>
      </c>
      <c r="K314" s="46">
        <v>3504319</v>
      </c>
      <c r="L314" s="46">
        <v>3448372</v>
      </c>
      <c r="M314" s="46">
        <v>3438465</v>
      </c>
      <c r="N314" s="46">
        <v>3505522</v>
      </c>
      <c r="O314" s="38">
        <v>67111.56</v>
      </c>
      <c r="P314" s="38">
        <v>73215.839999999997</v>
      </c>
      <c r="Q314" s="119">
        <v>64039.482000000004</v>
      </c>
      <c r="R314" s="38">
        <v>70086.38</v>
      </c>
      <c r="S314" s="38">
        <v>82760.928</v>
      </c>
      <c r="T314" s="38">
        <v>82523.16</v>
      </c>
      <c r="U314" s="38">
        <f>2*('Gender Balance'!N314*'Gender Balance'!AR314/100)</f>
        <v>98154.615999999995</v>
      </c>
      <c r="V314" s="38"/>
      <c r="W314" s="38"/>
      <c r="X314" s="38"/>
      <c r="Y314" s="38"/>
      <c r="Z314" s="38">
        <v>67111.56</v>
      </c>
      <c r="AA314" s="38">
        <v>73215.839999999997</v>
      </c>
      <c r="AB314" s="38">
        <v>64039.482000000004</v>
      </c>
      <c r="AC314" s="38">
        <v>70086.38</v>
      </c>
      <c r="AD314" s="38">
        <v>82760.928</v>
      </c>
      <c r="AE314" s="38">
        <v>82523.16</v>
      </c>
      <c r="AL314" s="45">
        <v>0.9</v>
      </c>
      <c r="AM314" s="45">
        <v>1</v>
      </c>
      <c r="AN314" s="45">
        <v>0.9</v>
      </c>
      <c r="AO314" s="45">
        <v>1</v>
      </c>
      <c r="AP314" s="45">
        <v>1.2</v>
      </c>
      <c r="AQ314" s="45">
        <v>1.2</v>
      </c>
      <c r="AR314" s="45">
        <v>1.4</v>
      </c>
    </row>
    <row r="315" spans="2:75" ht="15.75" thickBot="1" x14ac:dyDescent="0.3">
      <c r="D315" s="54" t="str">
        <f t="shared" si="206"/>
        <v>Population, Women, 45 to 64 years</v>
      </c>
      <c r="E315" s="34" t="s">
        <v>152</v>
      </c>
      <c r="F315" s="113" t="s">
        <v>6</v>
      </c>
      <c r="G315" s="34" t="s">
        <v>22</v>
      </c>
      <c r="H315" s="46">
        <v>3673936</v>
      </c>
      <c r="I315" s="46">
        <v>3946571</v>
      </c>
      <c r="J315" s="46">
        <v>4195480</v>
      </c>
      <c r="K315" s="46">
        <v>4506325</v>
      </c>
      <c r="L315" s="46">
        <v>4724744</v>
      </c>
      <c r="M315" s="46">
        <v>4849631</v>
      </c>
      <c r="N315" s="46">
        <v>4899158</v>
      </c>
      <c r="O315" s="38">
        <v>66130.847999999998</v>
      </c>
      <c r="P315" s="38">
        <v>78931.42</v>
      </c>
      <c r="Q315" s="119">
        <v>75518.64</v>
      </c>
      <c r="R315" s="38">
        <v>81113.850000000006</v>
      </c>
      <c r="S315" s="38">
        <v>94494.88</v>
      </c>
      <c r="T315" s="38">
        <v>106691.88200000001</v>
      </c>
      <c r="U315" s="38">
        <f>2*('Gender Balance'!N315*'Gender Balance'!AR315/100)</f>
        <v>117579.79199999999</v>
      </c>
      <c r="V315" s="38"/>
      <c r="W315" s="38"/>
      <c r="X315" s="38"/>
      <c r="Y315" s="38"/>
      <c r="Z315" s="38">
        <v>66130.847999999998</v>
      </c>
      <c r="AA315" s="38">
        <v>78931.42</v>
      </c>
      <c r="AB315" s="38">
        <v>75518.64</v>
      </c>
      <c r="AC315" s="38">
        <v>81113.850000000006</v>
      </c>
      <c r="AD315" s="38">
        <v>94494.88</v>
      </c>
      <c r="AE315" s="38">
        <v>106691.88200000001</v>
      </c>
      <c r="AL315" s="45">
        <v>0.9</v>
      </c>
      <c r="AM315" s="45">
        <v>1</v>
      </c>
      <c r="AN315" s="45">
        <v>0.9</v>
      </c>
      <c r="AO315" s="45">
        <v>0.9</v>
      </c>
      <c r="AP315" s="45">
        <v>1</v>
      </c>
      <c r="AQ315" s="45">
        <v>1.1000000000000001</v>
      </c>
      <c r="AR315" s="45">
        <v>1.2</v>
      </c>
    </row>
    <row r="316" spans="2:75" ht="15.75" thickBot="1" x14ac:dyDescent="0.3">
      <c r="D316" s="54" t="str">
        <f t="shared" si="206"/>
        <v>Population, Women, 65 plus</v>
      </c>
      <c r="E316" s="34" t="s">
        <v>152</v>
      </c>
      <c r="F316" s="113" t="s">
        <v>6</v>
      </c>
      <c r="G316" s="34" t="s">
        <v>79</v>
      </c>
      <c r="H316" s="46">
        <v>2048488</v>
      </c>
      <c r="I316" s="46">
        <v>2102536</v>
      </c>
      <c r="J316" s="46">
        <v>2161429</v>
      </c>
      <c r="K316" s="46">
        <v>2287246</v>
      </c>
      <c r="L316" s="46">
        <v>2424077</v>
      </c>
      <c r="M316" s="46">
        <v>2579465</v>
      </c>
      <c r="N316" s="46">
        <v>2784384</v>
      </c>
      <c r="O316" s="39">
        <v>32775.808000000005</v>
      </c>
      <c r="P316" s="39">
        <v>29435.504000000001</v>
      </c>
      <c r="Q316" s="120">
        <v>30260.005999999998</v>
      </c>
      <c r="R316" s="39">
        <v>45744.92</v>
      </c>
      <c r="S316" s="39">
        <v>48481.54</v>
      </c>
      <c r="T316" s="39">
        <v>51589.3</v>
      </c>
      <c r="U316" s="39">
        <f>2*('Gender Balance'!N316*'Gender Balance'!AR316/100)</f>
        <v>61256.448000000004</v>
      </c>
      <c r="V316" s="38"/>
      <c r="W316" s="38"/>
      <c r="X316" s="38"/>
      <c r="Y316" s="38"/>
      <c r="Z316" s="39">
        <v>32775.808000000005</v>
      </c>
      <c r="AA316" s="39">
        <v>29435.504000000001</v>
      </c>
      <c r="AB316" s="39">
        <v>30260.005999999998</v>
      </c>
      <c r="AC316" s="39">
        <v>45744.92</v>
      </c>
      <c r="AD316" s="39">
        <v>48481.54</v>
      </c>
      <c r="AE316" s="39">
        <v>51589.3</v>
      </c>
      <c r="AL316" s="45">
        <v>0.8</v>
      </c>
      <c r="AM316" s="45">
        <v>0.7</v>
      </c>
      <c r="AN316" s="45">
        <v>0.7</v>
      </c>
      <c r="AO316" s="45">
        <v>1</v>
      </c>
      <c r="AP316" s="45">
        <v>1</v>
      </c>
      <c r="AQ316" s="45">
        <v>1</v>
      </c>
      <c r="AR316" s="45">
        <v>1.1000000000000001</v>
      </c>
    </row>
    <row r="317" spans="2:75" ht="15.75" thickBot="1" x14ac:dyDescent="0.3">
      <c r="D317" s="60" t="str">
        <f t="shared" si="206"/>
        <v>Population, Women, All ages</v>
      </c>
      <c r="E317" s="36" t="s">
        <v>152</v>
      </c>
      <c r="F317" s="115" t="s">
        <v>6</v>
      </c>
      <c r="G317" s="36" t="s">
        <v>0</v>
      </c>
      <c r="H317" s="48">
        <v>13066855</v>
      </c>
      <c r="I317" s="48">
        <v>13394724</v>
      </c>
      <c r="J317" s="48">
        <v>13679637</v>
      </c>
      <c r="K317" s="48">
        <v>14143044</v>
      </c>
      <c r="L317" s="48">
        <v>14486905</v>
      </c>
      <c r="M317" s="48">
        <v>14762270</v>
      </c>
      <c r="N317" s="48">
        <v>15086538</v>
      </c>
      <c r="O317" s="40">
        <v>104534.83200000001</v>
      </c>
      <c r="P317" s="40">
        <v>133947.24</v>
      </c>
      <c r="Q317" s="122">
        <v>136796.37</v>
      </c>
      <c r="R317" s="40">
        <v>141430.44</v>
      </c>
      <c r="S317" s="40">
        <v>144869.04999999999</v>
      </c>
      <c r="T317" s="40">
        <v>177147.24</v>
      </c>
      <c r="U317" s="40">
        <f>2*('Gender Balance'!N317*'Gender Balance'!AR317/100)</f>
        <v>181038.45599999998</v>
      </c>
      <c r="V317" s="38"/>
      <c r="W317" s="38"/>
      <c r="X317" s="38"/>
      <c r="Y317" s="38"/>
      <c r="Z317" s="40">
        <v>104534.83200000001</v>
      </c>
      <c r="AA317" s="40">
        <v>133947.24</v>
      </c>
      <c r="AB317" s="40">
        <v>136796.37</v>
      </c>
      <c r="AC317" s="40">
        <v>141430.44</v>
      </c>
      <c r="AD317" s="40">
        <v>144869.04999999999</v>
      </c>
      <c r="AE317" s="40">
        <v>177147.24</v>
      </c>
      <c r="AL317" s="42">
        <v>0.4</v>
      </c>
      <c r="AM317" s="42">
        <v>0.5</v>
      </c>
      <c r="AN317" s="42">
        <v>0.5</v>
      </c>
      <c r="AO317" s="42">
        <v>0.5</v>
      </c>
      <c r="AP317" s="42">
        <v>0.5</v>
      </c>
      <c r="AQ317" s="42">
        <v>0.6</v>
      </c>
      <c r="AR317" s="42">
        <v>0.6</v>
      </c>
    </row>
    <row r="319" spans="2:75" s="23" customFormat="1" ht="15.75" thickBot="1" x14ac:dyDescent="0.3">
      <c r="B319" s="66"/>
      <c r="F319" s="116"/>
      <c r="H319" s="27"/>
      <c r="I319" s="27"/>
      <c r="J319" s="27"/>
      <c r="K319" s="27"/>
      <c r="L319" s="27"/>
      <c r="M319" s="27"/>
      <c r="Q319" s="116"/>
      <c r="AK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2:75" s="23" customFormat="1" x14ac:dyDescent="0.25">
      <c r="B320" s="66"/>
      <c r="F320" s="116"/>
      <c r="Q320" s="116"/>
      <c r="AK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2:75" s="23" customFormat="1" x14ac:dyDescent="0.25">
      <c r="B321" s="66"/>
      <c r="F321" s="116"/>
      <c r="Q321" s="116"/>
      <c r="AK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2:75" s="23" customFormat="1" x14ac:dyDescent="0.25">
      <c r="B322" s="66"/>
      <c r="F322" s="116"/>
      <c r="Q322" s="116"/>
      <c r="AK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2:75" s="23" customFormat="1" x14ac:dyDescent="0.25">
      <c r="B323" s="66"/>
      <c r="F323" s="116"/>
      <c r="Q323" s="116"/>
      <c r="AK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2:75" s="23" customFormat="1" x14ac:dyDescent="0.25">
      <c r="B324" s="66"/>
      <c r="F324" s="116"/>
      <c r="Q324" s="116"/>
      <c r="AK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2:75" s="23" customFormat="1" x14ac:dyDescent="0.25">
      <c r="B325" s="66"/>
      <c r="F325" s="116"/>
      <c r="Q325" s="116"/>
      <c r="AK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2:75" s="23" customFormat="1" x14ac:dyDescent="0.25">
      <c r="B326" s="66"/>
      <c r="F326" s="116"/>
      <c r="Q326" s="116"/>
      <c r="AK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2:75" s="23" customFormat="1" x14ac:dyDescent="0.25">
      <c r="B327" s="66"/>
      <c r="F327" s="116"/>
      <c r="Q327" s="116"/>
      <c r="AK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2:75" s="23" customFormat="1" x14ac:dyDescent="0.25">
      <c r="B328" s="66"/>
      <c r="F328" s="116"/>
      <c r="Q328" s="116"/>
      <c r="AK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2:75" s="23" customFormat="1" x14ac:dyDescent="0.25">
      <c r="B329" s="66"/>
      <c r="F329" s="116"/>
      <c r="Q329" s="116"/>
      <c r="AK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2:75" s="23" customFormat="1" x14ac:dyDescent="0.25">
      <c r="B330" s="66"/>
      <c r="F330" s="116"/>
      <c r="Q330" s="116"/>
      <c r="AK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2:75" s="23" customFormat="1" x14ac:dyDescent="0.25">
      <c r="B331" s="66"/>
      <c r="F331" s="116"/>
      <c r="Q331" s="116"/>
      <c r="AK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2:75" s="23" customFormat="1" x14ac:dyDescent="0.25">
      <c r="B332" s="66"/>
      <c r="F332" s="116"/>
      <c r="Q332" s="116"/>
      <c r="AK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5" spans="2:75" x14ac:dyDescent="0.25">
      <c r="AL335" s="4" t="s">
        <v>72</v>
      </c>
    </row>
    <row r="336" spans="2:75" ht="24" x14ac:dyDescent="0.25">
      <c r="E336" s="10"/>
      <c r="F336" s="112"/>
      <c r="G336" s="10"/>
      <c r="H336" s="1" t="s">
        <v>15</v>
      </c>
      <c r="I336" s="2" t="s">
        <v>39</v>
      </c>
      <c r="J336" s="2" t="s">
        <v>40</v>
      </c>
      <c r="K336" s="2" t="s">
        <v>62</v>
      </c>
      <c r="L336" s="2" t="s">
        <v>63</v>
      </c>
      <c r="M336" s="2" t="s">
        <v>64</v>
      </c>
      <c r="N336" s="2" t="s">
        <v>65</v>
      </c>
      <c r="O336" s="1" t="s">
        <v>15</v>
      </c>
      <c r="P336" s="1" t="s">
        <v>39</v>
      </c>
      <c r="Q336" s="1" t="s">
        <v>40</v>
      </c>
      <c r="R336" s="1" t="s">
        <v>62</v>
      </c>
      <c r="S336" s="2" t="s">
        <v>63</v>
      </c>
      <c r="T336" s="2" t="s">
        <v>64</v>
      </c>
      <c r="U336" s="2" t="s">
        <v>65</v>
      </c>
      <c r="V336" s="2"/>
      <c r="W336" s="2"/>
      <c r="X336" s="2"/>
      <c r="Y336" s="2"/>
      <c r="Z336" s="1" t="s">
        <v>15</v>
      </c>
      <c r="AA336" s="1" t="s">
        <v>39</v>
      </c>
      <c r="AB336" s="1" t="s">
        <v>40</v>
      </c>
      <c r="AC336" s="1" t="s">
        <v>62</v>
      </c>
      <c r="AD336" s="2" t="s">
        <v>63</v>
      </c>
      <c r="AE336" s="2" t="s">
        <v>64</v>
      </c>
      <c r="AF336" s="2" t="s">
        <v>65</v>
      </c>
      <c r="AG336" s="2"/>
      <c r="AH336" s="2"/>
      <c r="AI336" s="2"/>
      <c r="AJ336" s="2"/>
      <c r="AL336" s="1" t="s">
        <v>15</v>
      </c>
      <c r="AM336" s="1" t="s">
        <v>39</v>
      </c>
      <c r="AN336" s="1" t="s">
        <v>40</v>
      </c>
      <c r="AO336" s="1" t="s">
        <v>62</v>
      </c>
      <c r="AP336" s="2" t="s">
        <v>63</v>
      </c>
      <c r="AQ336" s="2" t="s">
        <v>64</v>
      </c>
      <c r="AR336" s="2" t="s">
        <v>65</v>
      </c>
    </row>
    <row r="337" spans="4:44" ht="15.75" thickBot="1" x14ac:dyDescent="0.3">
      <c r="D337" s="54" t="s">
        <v>78</v>
      </c>
      <c r="E337" s="34" t="s">
        <v>66</v>
      </c>
      <c r="F337" s="113" t="s">
        <v>4</v>
      </c>
      <c r="G337" s="34" t="s">
        <v>34</v>
      </c>
      <c r="H337" s="30">
        <v>0.1878118390873075</v>
      </c>
      <c r="I337" s="30">
        <v>0.14830386841924798</v>
      </c>
      <c r="J337" s="30">
        <v>0.12130364959699053</v>
      </c>
      <c r="K337" s="30">
        <v>0.1164885581936089</v>
      </c>
      <c r="L337" s="30">
        <v>0.11156237148475763</v>
      </c>
      <c r="M337" s="30">
        <v>9.3235613235526732E-2</v>
      </c>
      <c r="N337" s="30">
        <v>8.2767088118200161E-2</v>
      </c>
      <c r="O337" s="28">
        <v>1.0517462988889219E-2</v>
      </c>
      <c r="P337" s="28">
        <v>8.0084088946393919E-3</v>
      </c>
      <c r="Q337" s="123">
        <v>7.5208262750134126E-3</v>
      </c>
      <c r="R337" s="28">
        <v>8.3871761899398413E-3</v>
      </c>
      <c r="S337" s="28">
        <v>8.4787402328415796E-3</v>
      </c>
      <c r="T337" s="28">
        <v>8.0182627382552989E-3</v>
      </c>
      <c r="U337" s="28">
        <v>7.7801062831108162E-3</v>
      </c>
      <c r="V337" s="28"/>
      <c r="W337" s="3"/>
      <c r="X337" s="3"/>
      <c r="Y337" s="3"/>
      <c r="Z337" s="28">
        <v>1.0517462988889219E-2</v>
      </c>
      <c r="AA337" s="28">
        <v>8.0084088946393919E-3</v>
      </c>
      <c r="AB337" s="28">
        <v>7.5208262750134126E-3</v>
      </c>
      <c r="AC337" s="28">
        <v>8.3871761899398413E-3</v>
      </c>
      <c r="AD337" s="28">
        <v>8.4787402328415796E-3</v>
      </c>
      <c r="AE337" s="28">
        <v>8.0182627382552989E-3</v>
      </c>
      <c r="AF337" s="3"/>
      <c r="AG337" s="3"/>
      <c r="AH337" s="3"/>
      <c r="AI337" s="3"/>
      <c r="AJ337" s="3"/>
      <c r="AL337" s="45">
        <v>2.8</v>
      </c>
      <c r="AM337" s="45">
        <v>2.7</v>
      </c>
      <c r="AN337" s="45">
        <v>3.1</v>
      </c>
      <c r="AO337" s="45">
        <v>3.6</v>
      </c>
      <c r="AP337" s="45">
        <v>3.8</v>
      </c>
      <c r="AQ337" s="45">
        <v>4.3</v>
      </c>
      <c r="AR337" s="45">
        <v>4.7</v>
      </c>
    </row>
    <row r="338" spans="4:44" ht="15.75" thickBot="1" x14ac:dyDescent="0.3">
      <c r="D338" s="54" t="s">
        <v>81</v>
      </c>
      <c r="E338" s="34" t="s">
        <v>66</v>
      </c>
      <c r="F338" s="113" t="s">
        <v>4</v>
      </c>
      <c r="G338" s="34" t="s">
        <v>35</v>
      </c>
      <c r="H338" s="30">
        <v>0.34125156698309411</v>
      </c>
      <c r="I338" s="30">
        <v>0.31963027755070633</v>
      </c>
      <c r="J338" s="30">
        <v>0.30437116888900295</v>
      </c>
      <c r="K338" s="30">
        <v>0.30452075895900771</v>
      </c>
      <c r="L338" s="30">
        <v>0.27569167150465212</v>
      </c>
      <c r="M338" s="30">
        <v>0.27358532705823496</v>
      </c>
      <c r="N338" s="30">
        <v>0.25527205232758893</v>
      </c>
      <c r="O338" s="28">
        <v>1.2967559545357577E-2</v>
      </c>
      <c r="P338" s="28">
        <v>1.4702992767332491E-2</v>
      </c>
      <c r="Q338" s="123">
        <v>1.2174846755560118E-2</v>
      </c>
      <c r="R338" s="28">
        <v>1.0353705804606261E-2</v>
      </c>
      <c r="S338" s="28">
        <v>1.3233200232223302E-2</v>
      </c>
      <c r="T338" s="28">
        <v>1.0943413082329399E-2</v>
      </c>
      <c r="U338" s="28">
        <v>1.3784690825689803E-2</v>
      </c>
      <c r="V338" s="28"/>
      <c r="W338" s="3"/>
      <c r="X338" s="3"/>
      <c r="Y338" s="3"/>
      <c r="Z338" s="28">
        <v>1.2967559545357577E-2</v>
      </c>
      <c r="AA338" s="28">
        <v>1.4702992767332491E-2</v>
      </c>
      <c r="AB338" s="28">
        <v>1.2174846755560118E-2</v>
      </c>
      <c r="AC338" s="28">
        <v>1.0353705804606261E-2</v>
      </c>
      <c r="AD338" s="28">
        <v>1.3233200232223302E-2</v>
      </c>
      <c r="AE338" s="28">
        <v>1.0943413082329399E-2</v>
      </c>
      <c r="AF338" s="3"/>
      <c r="AG338" s="3"/>
      <c r="AH338" s="3"/>
      <c r="AI338" s="3"/>
      <c r="AJ338" s="3"/>
      <c r="AL338" s="45">
        <v>1.9</v>
      </c>
      <c r="AM338" s="45">
        <v>2.2999999999999998</v>
      </c>
      <c r="AN338" s="45">
        <v>2</v>
      </c>
      <c r="AO338" s="45">
        <v>1.7</v>
      </c>
      <c r="AP338" s="45">
        <v>2.4</v>
      </c>
      <c r="AQ338" s="45">
        <v>2</v>
      </c>
      <c r="AR338" s="45">
        <v>2.7</v>
      </c>
    </row>
    <row r="339" spans="4:44" ht="15.75" thickBot="1" x14ac:dyDescent="0.3">
      <c r="D339" s="54" t="s">
        <v>249</v>
      </c>
      <c r="E339" s="34" t="s">
        <v>66</v>
      </c>
      <c r="F339" s="113" t="s">
        <v>4</v>
      </c>
      <c r="G339" s="34" t="s">
        <v>36</v>
      </c>
      <c r="H339" s="30">
        <v>0.31475606670950512</v>
      </c>
      <c r="I339" s="30">
        <v>0.27687911445616936</v>
      </c>
      <c r="J339" s="30">
        <v>0.2639236860030113</v>
      </c>
      <c r="K339" s="30">
        <v>0.25751810475391451</v>
      </c>
      <c r="L339" s="30">
        <v>0.23607726966687434</v>
      </c>
      <c r="M339" s="30">
        <v>0.24167448362493713</v>
      </c>
      <c r="N339" s="30">
        <v>0.22204791060634718</v>
      </c>
      <c r="O339" s="28">
        <v>5.6656092007710927E-3</v>
      </c>
      <c r="P339" s="28">
        <v>5.5375822891233877E-3</v>
      </c>
      <c r="Q339" s="123">
        <v>8.4455579520963612E-3</v>
      </c>
      <c r="R339" s="28">
        <v>9.2706517711409232E-3</v>
      </c>
      <c r="S339" s="28">
        <v>9.4430907866749729E-3</v>
      </c>
      <c r="T339" s="28">
        <v>1.3050422115746606E-2</v>
      </c>
      <c r="U339" s="28">
        <v>9.770108066679278E-3</v>
      </c>
      <c r="V339" s="28"/>
      <c r="W339" s="3"/>
      <c r="X339" s="3"/>
      <c r="Y339" s="3"/>
      <c r="Z339" s="28">
        <v>5.6656092007710927E-3</v>
      </c>
      <c r="AA339" s="28">
        <v>5.5375822891233877E-3</v>
      </c>
      <c r="AB339" s="28">
        <v>8.4455579520963612E-3</v>
      </c>
      <c r="AC339" s="28">
        <v>9.2706517711409232E-3</v>
      </c>
      <c r="AD339" s="28">
        <v>9.4430907866749729E-3</v>
      </c>
      <c r="AE339" s="28">
        <v>1.3050422115746606E-2</v>
      </c>
      <c r="AF339" s="3"/>
      <c r="AG339" s="3"/>
      <c r="AH339" s="3"/>
      <c r="AI339" s="3"/>
      <c r="AJ339" s="3"/>
      <c r="AL339" s="45">
        <v>0.9</v>
      </c>
      <c r="AM339" s="45">
        <v>1</v>
      </c>
      <c r="AN339" s="45">
        <v>1.6</v>
      </c>
      <c r="AO339" s="45">
        <v>1.8</v>
      </c>
      <c r="AP339" s="45">
        <v>2</v>
      </c>
      <c r="AQ339" s="45">
        <v>2.7</v>
      </c>
      <c r="AR339" s="45">
        <v>2.2000000000000002</v>
      </c>
    </row>
    <row r="340" spans="4:44" ht="15.75" thickBot="1" x14ac:dyDescent="0.3">
      <c r="D340" s="54" t="s">
        <v>182</v>
      </c>
      <c r="E340" s="34" t="s">
        <v>66</v>
      </c>
      <c r="F340" s="113" t="s">
        <v>4</v>
      </c>
      <c r="G340" s="34" t="s">
        <v>37</v>
      </c>
      <c r="H340" s="30">
        <v>0.25736746028513913</v>
      </c>
      <c r="I340" s="30">
        <v>0.23070564785142239</v>
      </c>
      <c r="J340" s="30">
        <v>0.22395048278942806</v>
      </c>
      <c r="K340" s="30">
        <v>0.23127881357501251</v>
      </c>
      <c r="L340" s="30">
        <v>0.22789775120784683</v>
      </c>
      <c r="M340" s="30">
        <v>0.22307590359716151</v>
      </c>
      <c r="N340" s="30">
        <v>0.20873677879048572</v>
      </c>
      <c r="O340" s="28">
        <v>7.7210238085541737E-3</v>
      </c>
      <c r="P340" s="28">
        <v>7.8439920269483612E-3</v>
      </c>
      <c r="Q340" s="123">
        <v>8.0622173804194095E-3</v>
      </c>
      <c r="R340" s="28">
        <v>7.4009220344004008E-3</v>
      </c>
      <c r="S340" s="28">
        <v>8.2043190434824866E-3</v>
      </c>
      <c r="T340" s="28">
        <v>8.4768843366921365E-3</v>
      </c>
      <c r="U340" s="28">
        <v>8.3494711516194295E-3</v>
      </c>
      <c r="V340" s="28"/>
      <c r="W340" s="3"/>
      <c r="X340" s="3"/>
      <c r="Y340" s="3"/>
      <c r="Z340" s="28">
        <v>7.7210238085541737E-3</v>
      </c>
      <c r="AA340" s="28">
        <v>7.8439920269483612E-3</v>
      </c>
      <c r="AB340" s="28">
        <v>8.0622173804194095E-3</v>
      </c>
      <c r="AC340" s="28">
        <v>7.4009220344004008E-3</v>
      </c>
      <c r="AD340" s="28">
        <v>8.2043190434824866E-3</v>
      </c>
      <c r="AE340" s="28">
        <v>8.4768843366921365E-3</v>
      </c>
      <c r="AF340" s="3"/>
      <c r="AG340" s="3"/>
      <c r="AH340" s="3"/>
      <c r="AI340" s="3"/>
      <c r="AJ340" s="3"/>
      <c r="AL340" s="45">
        <v>1.5</v>
      </c>
      <c r="AM340" s="45">
        <v>1.7</v>
      </c>
      <c r="AN340" s="45">
        <v>1.8</v>
      </c>
      <c r="AO340" s="45">
        <v>1.6</v>
      </c>
      <c r="AP340" s="45">
        <v>1.8</v>
      </c>
      <c r="AQ340" s="45">
        <v>1.9</v>
      </c>
      <c r="AR340" s="45">
        <v>2</v>
      </c>
    </row>
    <row r="341" spans="4:44" ht="15.75" thickBot="1" x14ac:dyDescent="0.3">
      <c r="D341" s="54" t="s">
        <v>206</v>
      </c>
      <c r="E341" s="34" t="s">
        <v>66</v>
      </c>
      <c r="F341" s="113" t="s">
        <v>4</v>
      </c>
      <c r="G341" s="34" t="s">
        <v>79</v>
      </c>
      <c r="H341" s="30">
        <v>0.12101846718411743</v>
      </c>
      <c r="I341" s="30">
        <v>0.10934981286169014</v>
      </c>
      <c r="J341" s="30">
        <v>0.10630948016377938</v>
      </c>
      <c r="K341" s="30">
        <v>0.10636822668290016</v>
      </c>
      <c r="L341" s="30">
        <v>0.10192599136767361</v>
      </c>
      <c r="M341" s="30">
        <v>9.6206470068179548E-2</v>
      </c>
      <c r="N341" s="30">
        <v>9.7098988930122004E-2</v>
      </c>
      <c r="O341" s="28">
        <v>7.0190710966788108E-3</v>
      </c>
      <c r="P341" s="28">
        <v>5.9048898945312676E-3</v>
      </c>
      <c r="Q341" s="123">
        <v>5.5280929685165283E-3</v>
      </c>
      <c r="R341" s="28">
        <v>6.169357147608209E-3</v>
      </c>
      <c r="S341" s="28">
        <v>5.7078555165897219E-3</v>
      </c>
      <c r="T341" s="28">
        <v>6.3496270244998501E-3</v>
      </c>
      <c r="U341" s="28">
        <v>5.6317413579470765E-3</v>
      </c>
      <c r="V341" s="28"/>
      <c r="W341" s="3"/>
      <c r="X341" s="3"/>
      <c r="Y341" s="3"/>
      <c r="Z341" s="28">
        <v>7.0190710966788108E-3</v>
      </c>
      <c r="AA341" s="28">
        <v>5.9048898945312676E-3</v>
      </c>
      <c r="AB341" s="28">
        <v>5.5280929685165283E-3</v>
      </c>
      <c r="AC341" s="28">
        <v>6.169357147608209E-3</v>
      </c>
      <c r="AD341" s="28">
        <v>5.7078555165897219E-3</v>
      </c>
      <c r="AE341" s="28">
        <v>6.3496270244998501E-3</v>
      </c>
      <c r="AF341" s="3"/>
      <c r="AG341" s="3"/>
      <c r="AH341" s="3"/>
      <c r="AI341" s="3"/>
      <c r="AJ341" s="3"/>
      <c r="AL341" s="45">
        <v>2.9</v>
      </c>
      <c r="AM341" s="45">
        <v>2.7</v>
      </c>
      <c r="AN341" s="45">
        <v>2.6</v>
      </c>
      <c r="AO341" s="45">
        <v>2.9</v>
      </c>
      <c r="AP341" s="45">
        <v>2.8</v>
      </c>
      <c r="AQ341" s="45">
        <v>3.3</v>
      </c>
      <c r="AR341" s="45">
        <v>2.9</v>
      </c>
    </row>
    <row r="342" spans="4:44" ht="15.75" thickBot="1" x14ac:dyDescent="0.3">
      <c r="D342" s="59" t="s">
        <v>82</v>
      </c>
      <c r="E342" s="35" t="s">
        <v>66</v>
      </c>
      <c r="F342" s="114" t="s">
        <v>4</v>
      </c>
      <c r="G342" s="35" t="s">
        <v>0</v>
      </c>
      <c r="H342" s="31">
        <v>0.25948730982508533</v>
      </c>
      <c r="I342" s="31">
        <v>0.23021781988726631</v>
      </c>
      <c r="J342" s="31">
        <v>0.21770891308575369</v>
      </c>
      <c r="K342" s="31">
        <v>0.21712032269354364</v>
      </c>
      <c r="L342" s="31">
        <v>0.20443126090444722</v>
      </c>
      <c r="M342" s="31">
        <v>0.20058518193502611</v>
      </c>
      <c r="N342" s="31">
        <v>0.18668494122427792</v>
      </c>
      <c r="O342" s="28">
        <v>4.151796957201366E-3</v>
      </c>
      <c r="P342" s="28">
        <v>3.6834851181962612E-3</v>
      </c>
      <c r="Q342" s="123">
        <v>3.9187604355435659E-3</v>
      </c>
      <c r="R342" s="28">
        <v>3.9081658084837859E-3</v>
      </c>
      <c r="S342" s="28">
        <v>4.4974877398978388E-3</v>
      </c>
      <c r="T342" s="28">
        <v>4.8140443664406261E-3</v>
      </c>
      <c r="U342" s="28">
        <v>4.4804385893826701E-3</v>
      </c>
      <c r="V342" s="28"/>
      <c r="W342" s="3"/>
      <c r="X342" s="3"/>
      <c r="Y342" s="3"/>
      <c r="Z342" s="28">
        <v>4.151796957201366E-3</v>
      </c>
      <c r="AA342" s="28">
        <v>3.6834851181962612E-3</v>
      </c>
      <c r="AB342" s="28">
        <v>3.9187604355435659E-3</v>
      </c>
      <c r="AC342" s="28">
        <v>3.9081658084837859E-3</v>
      </c>
      <c r="AD342" s="28">
        <v>4.4974877398978388E-3</v>
      </c>
      <c r="AE342" s="28">
        <v>4.8140443664406261E-3</v>
      </c>
      <c r="AF342" s="3"/>
      <c r="AG342" s="3"/>
      <c r="AH342" s="3"/>
      <c r="AI342" s="3"/>
      <c r="AJ342" s="3"/>
      <c r="AL342" s="45">
        <v>0.8</v>
      </c>
      <c r="AM342" s="45">
        <v>0.8</v>
      </c>
      <c r="AN342" s="45">
        <v>0.9</v>
      </c>
      <c r="AO342" s="45">
        <v>0.9</v>
      </c>
      <c r="AP342" s="45">
        <v>1.1000000000000001</v>
      </c>
      <c r="AQ342" s="45">
        <v>1.2</v>
      </c>
      <c r="AR342" s="45">
        <v>1.2</v>
      </c>
    </row>
    <row r="343" spans="4:44" ht="15.75" thickBot="1" x14ac:dyDescent="0.3">
      <c r="D343" s="54" t="s">
        <v>83</v>
      </c>
      <c r="E343" s="34" t="s">
        <v>66</v>
      </c>
      <c r="F343" s="113" t="s">
        <v>5</v>
      </c>
      <c r="G343" s="34" t="s">
        <v>34</v>
      </c>
      <c r="H343" s="32">
        <v>0.17752002969879022</v>
      </c>
      <c r="I343" s="32">
        <v>0.14407451130066362</v>
      </c>
      <c r="J343" s="32">
        <v>0.11947972088583317</v>
      </c>
      <c r="K343" s="32">
        <v>0.12432636782175228</v>
      </c>
      <c r="L343" s="32">
        <v>0.12652132856604092</v>
      </c>
      <c r="M343" s="32">
        <v>9.5678043835087379E-2</v>
      </c>
      <c r="N343" s="32">
        <v>9.3966961051225859E-2</v>
      </c>
      <c r="O343" s="28">
        <v>1.4201602375903217E-2</v>
      </c>
      <c r="P343" s="28">
        <v>1.2966706017059727E-2</v>
      </c>
      <c r="Q343" s="123">
        <v>1.0753174879724985E-2</v>
      </c>
      <c r="R343" s="28">
        <v>1.2183984046531725E-2</v>
      </c>
      <c r="S343" s="28">
        <v>1.2905175513736173E-2</v>
      </c>
      <c r="T343" s="28">
        <v>1.1864077435550836E-2</v>
      </c>
      <c r="U343" s="28">
        <v>1.1651903170352007E-2</v>
      </c>
      <c r="V343" s="28"/>
      <c r="W343" s="3"/>
      <c r="X343" s="3"/>
      <c r="Y343" s="3"/>
      <c r="Z343" s="28">
        <v>1.4201602375903217E-2</v>
      </c>
      <c r="AA343" s="28">
        <v>1.2966706017059727E-2</v>
      </c>
      <c r="AB343" s="28">
        <v>1.0753174879724985E-2</v>
      </c>
      <c r="AC343" s="28">
        <v>1.2183984046531725E-2</v>
      </c>
      <c r="AD343" s="28">
        <v>1.2905175513736173E-2</v>
      </c>
      <c r="AE343" s="28">
        <v>1.1864077435550836E-2</v>
      </c>
      <c r="AF343" s="3"/>
      <c r="AG343" s="3"/>
      <c r="AH343" s="3"/>
      <c r="AI343" s="3"/>
      <c r="AJ343" s="3"/>
      <c r="AL343" s="45">
        <v>4</v>
      </c>
      <c r="AM343" s="45">
        <v>4.5</v>
      </c>
      <c r="AN343" s="45">
        <v>4.5</v>
      </c>
      <c r="AO343" s="45">
        <v>4.9000000000000004</v>
      </c>
      <c r="AP343" s="45">
        <v>5.0999999999999996</v>
      </c>
      <c r="AQ343" s="45">
        <v>6.2</v>
      </c>
      <c r="AR343" s="45">
        <v>6.2</v>
      </c>
    </row>
    <row r="344" spans="4:44" ht="15.75" thickBot="1" x14ac:dyDescent="0.3">
      <c r="D344" s="54" t="s">
        <v>84</v>
      </c>
      <c r="E344" s="34" t="s">
        <v>66</v>
      </c>
      <c r="F344" s="113" t="s">
        <v>5</v>
      </c>
      <c r="G344" s="34" t="s">
        <v>35</v>
      </c>
      <c r="H344" s="30">
        <v>0.37300485391557969</v>
      </c>
      <c r="I344" s="30">
        <v>0.35522561163851468</v>
      </c>
      <c r="J344" s="30">
        <v>0.33876115631253745</v>
      </c>
      <c r="K344" s="30">
        <v>0.3477905989786948</v>
      </c>
      <c r="L344" s="30">
        <v>0.31591820161039502</v>
      </c>
      <c r="M344" s="30">
        <v>0.31112371976002035</v>
      </c>
      <c r="N344" s="30">
        <v>0.30729826979371461</v>
      </c>
      <c r="O344" s="28">
        <v>1.6412213572285509E-2</v>
      </c>
      <c r="P344" s="28">
        <v>1.5629926912094649E-2</v>
      </c>
      <c r="Q344" s="123">
        <v>2.1003191691377321E-2</v>
      </c>
      <c r="R344" s="28">
        <v>1.7389529948934741E-2</v>
      </c>
      <c r="S344" s="28">
        <v>2.0850601306286069E-2</v>
      </c>
      <c r="T344" s="28">
        <v>2.4267650141281585E-2</v>
      </c>
      <c r="U344" s="28">
        <v>2.5198458123084598E-2</v>
      </c>
      <c r="V344" s="28"/>
      <c r="W344" s="3"/>
      <c r="X344" s="3"/>
      <c r="Y344" s="3"/>
      <c r="Z344" s="28">
        <v>1.6412213572285509E-2</v>
      </c>
      <c r="AA344" s="28">
        <v>1.5629926912094649E-2</v>
      </c>
      <c r="AB344" s="28">
        <v>2.1003191691377321E-2</v>
      </c>
      <c r="AC344" s="28">
        <v>1.7389529948934741E-2</v>
      </c>
      <c r="AD344" s="28">
        <v>2.0850601306286069E-2</v>
      </c>
      <c r="AE344" s="28">
        <v>2.4267650141281585E-2</v>
      </c>
      <c r="AF344" s="3"/>
      <c r="AG344" s="3"/>
      <c r="AH344" s="3"/>
      <c r="AI344" s="3"/>
      <c r="AJ344" s="3"/>
      <c r="AL344" s="45">
        <v>2.2000000000000002</v>
      </c>
      <c r="AM344" s="45">
        <v>2.2000000000000002</v>
      </c>
      <c r="AN344" s="45">
        <v>3.1</v>
      </c>
      <c r="AO344" s="45">
        <v>2.5</v>
      </c>
      <c r="AP344" s="45">
        <v>3.3</v>
      </c>
      <c r="AQ344" s="45">
        <v>3.9</v>
      </c>
      <c r="AR344" s="45">
        <v>4.0999999999999996</v>
      </c>
    </row>
    <row r="345" spans="4:44" ht="15.75" thickBot="1" x14ac:dyDescent="0.3">
      <c r="D345" s="54" t="s">
        <v>250</v>
      </c>
      <c r="E345" s="34" t="s">
        <v>66</v>
      </c>
      <c r="F345" s="113" t="s">
        <v>5</v>
      </c>
      <c r="G345" s="34" t="s">
        <v>36</v>
      </c>
      <c r="H345" s="30">
        <v>0.3420569360428477</v>
      </c>
      <c r="I345" s="30">
        <v>0.30684667487952777</v>
      </c>
      <c r="J345" s="30">
        <v>0.29430149070309675</v>
      </c>
      <c r="K345" s="30">
        <v>0.2978326984298586</v>
      </c>
      <c r="L345" s="30">
        <v>0.27295724670365124</v>
      </c>
      <c r="M345" s="30">
        <v>0.28271183921136689</v>
      </c>
      <c r="N345" s="30">
        <v>0.26510408686730996</v>
      </c>
      <c r="O345" s="28">
        <v>1.2314049697542517E-2</v>
      </c>
      <c r="P345" s="28">
        <v>1.2887560344940168E-2</v>
      </c>
      <c r="Q345" s="123">
        <v>1.177205962812387E-2</v>
      </c>
      <c r="R345" s="28">
        <v>1.2508973334054062E-2</v>
      </c>
      <c r="S345" s="28">
        <v>1.6377434802219076E-2</v>
      </c>
      <c r="T345" s="28">
        <v>1.6962710352682014E-2</v>
      </c>
      <c r="U345" s="28">
        <v>2.2268743296854038E-2</v>
      </c>
      <c r="V345" s="28"/>
      <c r="W345" s="3"/>
      <c r="X345" s="3"/>
      <c r="Y345" s="3"/>
      <c r="Z345" s="28">
        <v>1.2314049697542517E-2</v>
      </c>
      <c r="AA345" s="28">
        <v>1.2887560344940168E-2</v>
      </c>
      <c r="AB345" s="28">
        <v>1.177205962812387E-2</v>
      </c>
      <c r="AC345" s="28">
        <v>1.2508973334054062E-2</v>
      </c>
      <c r="AD345" s="28">
        <v>1.6377434802219076E-2</v>
      </c>
      <c r="AE345" s="28">
        <v>1.6962710352682014E-2</v>
      </c>
      <c r="AF345" s="3"/>
      <c r="AG345" s="3"/>
      <c r="AH345" s="3"/>
      <c r="AI345" s="3"/>
      <c r="AJ345" s="3"/>
      <c r="AL345" s="45">
        <v>1.8</v>
      </c>
      <c r="AM345" s="45">
        <v>2.1</v>
      </c>
      <c r="AN345" s="45">
        <v>2</v>
      </c>
      <c r="AO345" s="45">
        <v>2.1</v>
      </c>
      <c r="AP345" s="45">
        <v>3</v>
      </c>
      <c r="AQ345" s="45">
        <v>3</v>
      </c>
      <c r="AR345" s="45">
        <v>4.2</v>
      </c>
    </row>
    <row r="346" spans="4:44" ht="15.75" thickBot="1" x14ac:dyDescent="0.3">
      <c r="D346" s="54" t="s">
        <v>183</v>
      </c>
      <c r="E346" s="34" t="s">
        <v>66</v>
      </c>
      <c r="F346" s="113" t="s">
        <v>5</v>
      </c>
      <c r="G346" s="34" t="s">
        <v>37</v>
      </c>
      <c r="H346" s="30">
        <v>0.2789691451311716</v>
      </c>
      <c r="I346" s="30">
        <v>0.2448847772368542</v>
      </c>
      <c r="J346" s="30">
        <v>0.23562282069271093</v>
      </c>
      <c r="K346" s="30">
        <v>0.25174271193442727</v>
      </c>
      <c r="L346" s="30">
        <v>0.2556789662894518</v>
      </c>
      <c r="M346" s="30">
        <v>0.24661634245656466</v>
      </c>
      <c r="N346" s="30">
        <v>0.23311082501553743</v>
      </c>
      <c r="O346" s="28">
        <v>1.060082751498452E-2</v>
      </c>
      <c r="P346" s="28">
        <v>1.1754469307369002E-2</v>
      </c>
      <c r="Q346" s="123">
        <v>1.1781141034635546E-2</v>
      </c>
      <c r="R346" s="28">
        <v>1.10766793251148E-2</v>
      </c>
      <c r="S346" s="28">
        <v>1.278394831447259E-2</v>
      </c>
      <c r="T346" s="28">
        <v>1.3317282492654492E-2</v>
      </c>
      <c r="U346" s="28">
        <v>1.3986649500932247E-2</v>
      </c>
      <c r="V346" s="28"/>
      <c r="W346" s="3"/>
      <c r="X346" s="3"/>
      <c r="Y346" s="3"/>
      <c r="Z346" s="28">
        <v>1.060082751498452E-2</v>
      </c>
      <c r="AA346" s="28">
        <v>1.1754469307369002E-2</v>
      </c>
      <c r="AB346" s="28">
        <v>1.1781141034635546E-2</v>
      </c>
      <c r="AC346" s="28">
        <v>1.10766793251148E-2</v>
      </c>
      <c r="AD346" s="28">
        <v>1.278394831447259E-2</v>
      </c>
      <c r="AE346" s="28">
        <v>1.3317282492654492E-2</v>
      </c>
      <c r="AF346" s="3"/>
      <c r="AG346" s="3"/>
      <c r="AH346" s="3"/>
      <c r="AI346" s="3"/>
      <c r="AJ346" s="3"/>
      <c r="AL346" s="45">
        <v>1.9</v>
      </c>
      <c r="AM346" s="45">
        <v>2.4</v>
      </c>
      <c r="AN346" s="45">
        <v>2.5</v>
      </c>
      <c r="AO346" s="45">
        <v>2.2000000000000002</v>
      </c>
      <c r="AP346" s="45">
        <v>2.5</v>
      </c>
      <c r="AQ346" s="45">
        <v>2.7</v>
      </c>
      <c r="AR346" s="45">
        <v>3</v>
      </c>
    </row>
    <row r="347" spans="4:44" ht="15.75" thickBot="1" x14ac:dyDescent="0.3">
      <c r="D347" s="54" t="s">
        <v>207</v>
      </c>
      <c r="E347" s="34" t="s">
        <v>66</v>
      </c>
      <c r="F347" s="113" t="s">
        <v>5</v>
      </c>
      <c r="G347" s="34" t="s">
        <v>79</v>
      </c>
      <c r="H347" s="30">
        <v>0.13217848595541001</v>
      </c>
      <c r="I347" s="30">
        <v>0.11512552091101973</v>
      </c>
      <c r="J347" s="30">
        <v>0.1118416536539978</v>
      </c>
      <c r="K347" s="30">
        <v>0.11864850032058889</v>
      </c>
      <c r="L347" s="30">
        <v>0.11383161210570587</v>
      </c>
      <c r="M347" s="30">
        <v>0.10095428778238108</v>
      </c>
      <c r="N347" s="30">
        <v>0.10754620450406273</v>
      </c>
      <c r="O347" s="28">
        <v>1.1367349792165259E-2</v>
      </c>
      <c r="P347" s="28">
        <v>1.0361296881991775E-2</v>
      </c>
      <c r="Q347" s="123">
        <v>1.0065748828859801E-2</v>
      </c>
      <c r="R347" s="28">
        <v>9.7291770262882878E-3</v>
      </c>
      <c r="S347" s="28">
        <v>9.3341921926678798E-3</v>
      </c>
      <c r="T347" s="28">
        <v>9.0858859004142971E-3</v>
      </c>
      <c r="U347" s="28">
        <v>8.388603951316893E-3</v>
      </c>
      <c r="V347" s="28"/>
      <c r="W347" s="3"/>
      <c r="X347" s="3"/>
      <c r="Y347" s="3"/>
      <c r="Z347" s="28">
        <v>1.1367349792165259E-2</v>
      </c>
      <c r="AA347" s="28">
        <v>1.0361296881991775E-2</v>
      </c>
      <c r="AB347" s="28">
        <v>1.0065748828859801E-2</v>
      </c>
      <c r="AC347" s="28">
        <v>9.7291770262882878E-3</v>
      </c>
      <c r="AD347" s="28">
        <v>9.3341921926678798E-3</v>
      </c>
      <c r="AE347" s="28">
        <v>9.0858859004142971E-3</v>
      </c>
      <c r="AF347" s="3"/>
      <c r="AG347" s="3"/>
      <c r="AH347" s="3"/>
      <c r="AI347" s="3"/>
      <c r="AJ347" s="3"/>
      <c r="AL347" s="45">
        <v>4.3</v>
      </c>
      <c r="AM347" s="45">
        <v>4.5</v>
      </c>
      <c r="AN347" s="45">
        <v>4.5</v>
      </c>
      <c r="AO347" s="45">
        <v>4.0999999999999996</v>
      </c>
      <c r="AP347" s="45">
        <v>4.0999999999999996</v>
      </c>
      <c r="AQ347" s="45">
        <v>4.5</v>
      </c>
      <c r="AR347" s="45">
        <v>3.9</v>
      </c>
    </row>
    <row r="348" spans="4:44" ht="15.75" thickBot="1" x14ac:dyDescent="0.3">
      <c r="D348" s="59" t="s">
        <v>85</v>
      </c>
      <c r="E348" s="35" t="s">
        <v>66</v>
      </c>
      <c r="F348" s="114" t="s">
        <v>5</v>
      </c>
      <c r="G348" s="35" t="s">
        <v>0</v>
      </c>
      <c r="H348" s="31">
        <v>0.28145025748378966</v>
      </c>
      <c r="I348" s="31">
        <v>0.25099327597216992</v>
      </c>
      <c r="J348" s="31">
        <v>0.23729071556750608</v>
      </c>
      <c r="K348" s="31">
        <v>0.24520206632879646</v>
      </c>
      <c r="L348" s="31">
        <v>0.23404626556565475</v>
      </c>
      <c r="M348" s="31">
        <v>0.22672170543466208</v>
      </c>
      <c r="N348" s="31">
        <v>0.21740143044354271</v>
      </c>
      <c r="O348" s="28">
        <v>6.1919056646433735E-3</v>
      </c>
      <c r="P348" s="28">
        <v>6.023838623332077E-3</v>
      </c>
      <c r="Q348" s="123">
        <v>5.6949771736201464E-3</v>
      </c>
      <c r="R348" s="28">
        <v>6.3752537245487084E-3</v>
      </c>
      <c r="S348" s="28">
        <v>6.5532954358383322E-3</v>
      </c>
      <c r="T348" s="28">
        <v>6.8016511630398626E-3</v>
      </c>
      <c r="U348" s="28">
        <v>6.956845774193368E-3</v>
      </c>
      <c r="V348" s="28"/>
      <c r="W348" s="3"/>
      <c r="X348" s="3"/>
      <c r="Y348" s="3"/>
      <c r="Z348" s="28">
        <v>6.1919056646433735E-3</v>
      </c>
      <c r="AA348" s="28">
        <v>6.023838623332077E-3</v>
      </c>
      <c r="AB348" s="28">
        <v>5.6949771736201464E-3</v>
      </c>
      <c r="AC348" s="28">
        <v>6.3752537245487084E-3</v>
      </c>
      <c r="AD348" s="28">
        <v>6.5532954358383322E-3</v>
      </c>
      <c r="AE348" s="28">
        <v>6.8016511630398626E-3</v>
      </c>
      <c r="AF348" s="3"/>
      <c r="AG348" s="3"/>
      <c r="AH348" s="3"/>
      <c r="AI348" s="3"/>
      <c r="AJ348" s="3"/>
      <c r="AL348" s="45">
        <v>1.1000000000000001</v>
      </c>
      <c r="AM348" s="45">
        <v>1.2</v>
      </c>
      <c r="AN348" s="45">
        <v>1.2</v>
      </c>
      <c r="AO348" s="45">
        <v>1.3</v>
      </c>
      <c r="AP348" s="45">
        <v>1.4</v>
      </c>
      <c r="AQ348" s="45">
        <v>1.5</v>
      </c>
      <c r="AR348" s="45">
        <v>1.6</v>
      </c>
    </row>
    <row r="349" spans="4:44" ht="15.75" thickBot="1" x14ac:dyDescent="0.3">
      <c r="D349" s="54" t="s">
        <v>86</v>
      </c>
      <c r="E349" s="34" t="s">
        <v>66</v>
      </c>
      <c r="F349" s="113" t="s">
        <v>6</v>
      </c>
      <c r="G349" s="34" t="s">
        <v>34</v>
      </c>
      <c r="H349" s="30">
        <v>0.19858930903584152</v>
      </c>
      <c r="I349" s="30">
        <v>0.15275536508486168</v>
      </c>
      <c r="J349" s="30">
        <v>0.1232135126085874</v>
      </c>
      <c r="K349" s="30">
        <v>0.10827329174399487</v>
      </c>
      <c r="L349" s="30">
        <v>9.5897649414343533E-2</v>
      </c>
      <c r="M349" s="30">
        <v>9.0673552170478261E-2</v>
      </c>
      <c r="N349" s="30">
        <v>7.0934235826014658E-2</v>
      </c>
      <c r="O349" s="28">
        <v>1.429843025058059E-2</v>
      </c>
      <c r="P349" s="28">
        <v>1.3442472127467828E-2</v>
      </c>
      <c r="Q349" s="123">
        <v>1.1089216134772865E-2</v>
      </c>
      <c r="R349" s="28">
        <v>1.2126608675327426E-2</v>
      </c>
      <c r="S349" s="28">
        <v>1.169951322854991E-2</v>
      </c>
      <c r="T349" s="28">
        <v>1.2331603095185044E-2</v>
      </c>
      <c r="U349" s="28">
        <v>1.0782003845554227E-2</v>
      </c>
      <c r="V349" s="28"/>
      <c r="W349" s="3"/>
      <c r="X349" s="3"/>
      <c r="Y349" s="3"/>
      <c r="Z349" s="28">
        <v>1.429843025058059E-2</v>
      </c>
      <c r="AA349" s="28">
        <v>1.3442472127467828E-2</v>
      </c>
      <c r="AB349" s="28">
        <v>1.1089216134772865E-2</v>
      </c>
      <c r="AC349" s="28">
        <v>1.2126608675327426E-2</v>
      </c>
      <c r="AD349" s="28">
        <v>1.169951322854991E-2</v>
      </c>
      <c r="AE349" s="28">
        <v>1.2331603095185044E-2</v>
      </c>
      <c r="AF349" s="3"/>
      <c r="AG349" s="3"/>
      <c r="AH349" s="3"/>
      <c r="AI349" s="3"/>
      <c r="AJ349" s="3"/>
      <c r="AL349" s="45">
        <v>3.6</v>
      </c>
      <c r="AM349" s="45">
        <v>4.4000000000000004</v>
      </c>
      <c r="AN349" s="45">
        <v>4.5</v>
      </c>
      <c r="AO349" s="45">
        <v>5.6</v>
      </c>
      <c r="AP349" s="45">
        <v>6.1</v>
      </c>
      <c r="AQ349" s="45">
        <v>6.8</v>
      </c>
      <c r="AR349" s="45">
        <v>7.6</v>
      </c>
    </row>
    <row r="350" spans="4:44" ht="15.75" thickBot="1" x14ac:dyDescent="0.3">
      <c r="D350" s="54" t="s">
        <v>87</v>
      </c>
      <c r="E350" s="34" t="s">
        <v>66</v>
      </c>
      <c r="F350" s="113" t="s">
        <v>6</v>
      </c>
      <c r="G350" s="34" t="s">
        <v>35</v>
      </c>
      <c r="H350" s="30">
        <v>0.30877885887862644</v>
      </c>
      <c r="I350" s="30">
        <v>0.28314140164639295</v>
      </c>
      <c r="J350" s="30">
        <v>0.26907202245269451</v>
      </c>
      <c r="K350" s="30">
        <v>0.26046956201910304</v>
      </c>
      <c r="L350" s="30">
        <v>0.23442301402790691</v>
      </c>
      <c r="M350" s="30">
        <v>0.23488908039646389</v>
      </c>
      <c r="N350" s="30">
        <v>0.20193220284355526</v>
      </c>
      <c r="O350" s="28">
        <v>1.7291616097203078E-2</v>
      </c>
      <c r="P350" s="28">
        <v>1.9253615311954721E-2</v>
      </c>
      <c r="Q350" s="123">
        <v>1.668246539206706E-2</v>
      </c>
      <c r="R350" s="28">
        <v>1.6670051969222596E-2</v>
      </c>
      <c r="S350" s="28">
        <v>1.6409610981953485E-2</v>
      </c>
      <c r="T350" s="28">
        <v>1.7851570110131255E-2</v>
      </c>
      <c r="U350" s="28">
        <v>1.7770033850232864E-2</v>
      </c>
      <c r="V350" s="28"/>
      <c r="W350" s="3"/>
      <c r="X350" s="3"/>
      <c r="Y350" s="3"/>
      <c r="Z350" s="28">
        <v>1.7291616097203078E-2</v>
      </c>
      <c r="AA350" s="28">
        <v>1.9253615311954721E-2</v>
      </c>
      <c r="AB350" s="28">
        <v>1.668246539206706E-2</v>
      </c>
      <c r="AC350" s="28">
        <v>1.6670051969222596E-2</v>
      </c>
      <c r="AD350" s="28">
        <v>1.6409610981953485E-2</v>
      </c>
      <c r="AE350" s="28">
        <v>1.7851570110131255E-2</v>
      </c>
      <c r="AF350" s="3"/>
      <c r="AG350" s="3"/>
      <c r="AH350" s="3"/>
      <c r="AI350" s="3"/>
      <c r="AJ350" s="3"/>
      <c r="AL350" s="45">
        <v>2.8</v>
      </c>
      <c r="AM350" s="45">
        <v>3.4</v>
      </c>
      <c r="AN350" s="45">
        <v>3.1</v>
      </c>
      <c r="AO350" s="45">
        <v>3.2</v>
      </c>
      <c r="AP350" s="45">
        <v>3.5</v>
      </c>
      <c r="AQ350" s="45">
        <v>3.8</v>
      </c>
      <c r="AR350" s="45">
        <v>4.4000000000000004</v>
      </c>
    </row>
    <row r="351" spans="4:44" ht="15.75" thickBot="1" x14ac:dyDescent="0.3">
      <c r="D351" s="54" t="s">
        <v>251</v>
      </c>
      <c r="E351" s="34" t="s">
        <v>66</v>
      </c>
      <c r="F351" s="113" t="s">
        <v>6</v>
      </c>
      <c r="G351" s="34" t="s">
        <v>36</v>
      </c>
      <c r="H351" s="30">
        <v>0.28743918335380669</v>
      </c>
      <c r="I351" s="30">
        <v>0.24679085837163106</v>
      </c>
      <c r="J351" s="30">
        <v>0.23349173873704976</v>
      </c>
      <c r="K351" s="30">
        <v>0.21708097921450645</v>
      </c>
      <c r="L351" s="30">
        <v>0.19930042350419269</v>
      </c>
      <c r="M351" s="30">
        <v>0.2008890595076582</v>
      </c>
      <c r="N351" s="30">
        <v>0.17932022677364456</v>
      </c>
      <c r="O351" s="28">
        <v>1.0347810600737042E-2</v>
      </c>
      <c r="P351" s="28">
        <v>1.2339542918581551E-2</v>
      </c>
      <c r="Q351" s="123">
        <v>1.0740619981904289E-2</v>
      </c>
      <c r="R351" s="28">
        <v>1.1288210919154336E-2</v>
      </c>
      <c r="S351" s="28">
        <v>1.4748231339310261E-2</v>
      </c>
      <c r="T351" s="28">
        <v>1.5669346641597338E-2</v>
      </c>
      <c r="U351" s="28">
        <v>1.5062899048986144E-2</v>
      </c>
      <c r="V351" s="28"/>
      <c r="W351" s="3"/>
      <c r="X351" s="3"/>
      <c r="Y351" s="3"/>
      <c r="Z351" s="28">
        <v>1.0347810600737042E-2</v>
      </c>
      <c r="AA351" s="28">
        <v>1.2339542918581551E-2</v>
      </c>
      <c r="AB351" s="28">
        <v>1.0740619981904289E-2</v>
      </c>
      <c r="AC351" s="28">
        <v>1.1288210919154336E-2</v>
      </c>
      <c r="AD351" s="28">
        <v>1.4748231339310261E-2</v>
      </c>
      <c r="AE351" s="28">
        <v>1.5669346641597338E-2</v>
      </c>
      <c r="AF351" s="3"/>
      <c r="AG351" s="3"/>
      <c r="AH351" s="3"/>
      <c r="AI351" s="3"/>
      <c r="AJ351" s="3"/>
      <c r="AL351" s="45">
        <v>1.8</v>
      </c>
      <c r="AM351" s="45">
        <v>2.5</v>
      </c>
      <c r="AN351" s="45">
        <v>2.2999999999999998</v>
      </c>
      <c r="AO351" s="45">
        <v>2.6</v>
      </c>
      <c r="AP351" s="45">
        <v>3.7</v>
      </c>
      <c r="AQ351" s="45">
        <v>3.9</v>
      </c>
      <c r="AR351" s="45">
        <v>4.2</v>
      </c>
    </row>
    <row r="352" spans="4:44" ht="15.75" thickBot="1" x14ac:dyDescent="0.3">
      <c r="D352" s="54" t="s">
        <v>184</v>
      </c>
      <c r="E352" s="34" t="s">
        <v>66</v>
      </c>
      <c r="F352" s="113" t="s">
        <v>6</v>
      </c>
      <c r="G352" s="34" t="s">
        <v>37</v>
      </c>
      <c r="H352" s="30">
        <v>0.23623356530979309</v>
      </c>
      <c r="I352" s="30">
        <v>0.21682772209089865</v>
      </c>
      <c r="J352" s="30">
        <v>0.21254159238037126</v>
      </c>
      <c r="K352" s="30">
        <v>0.21127282208895276</v>
      </c>
      <c r="L352" s="30">
        <v>0.20061446715419926</v>
      </c>
      <c r="M352" s="30">
        <v>0.19995541928860155</v>
      </c>
      <c r="N352" s="30">
        <v>0.18466540576972615</v>
      </c>
      <c r="O352" s="28">
        <v>1.0866744004250481E-2</v>
      </c>
      <c r="P352" s="28">
        <v>1.0407730660363134E-2</v>
      </c>
      <c r="Q352" s="123">
        <v>1.0627079619018563E-2</v>
      </c>
      <c r="R352" s="28">
        <v>1.0986186748625544E-2</v>
      </c>
      <c r="S352" s="28">
        <v>1.2036868029251954E-2</v>
      </c>
      <c r="T352" s="28">
        <v>1.3996879350202109E-2</v>
      </c>
      <c r="U352" s="28">
        <v>1.2926578403880831E-2</v>
      </c>
      <c r="V352" s="28"/>
      <c r="W352" s="3"/>
      <c r="X352" s="3"/>
      <c r="Y352" s="3"/>
      <c r="Z352" s="28">
        <v>1.0866744004250481E-2</v>
      </c>
      <c r="AA352" s="28">
        <v>1.0407730660363134E-2</v>
      </c>
      <c r="AB352" s="28">
        <v>1.0627079619018563E-2</v>
      </c>
      <c r="AC352" s="28">
        <v>1.0986186748625544E-2</v>
      </c>
      <c r="AD352" s="28">
        <v>1.2036868029251954E-2</v>
      </c>
      <c r="AE352" s="28">
        <v>1.3996879350202109E-2</v>
      </c>
      <c r="AF352" s="3"/>
      <c r="AG352" s="3"/>
      <c r="AH352" s="3"/>
      <c r="AI352" s="3"/>
      <c r="AJ352" s="3"/>
      <c r="AL352" s="45">
        <v>2.2999999999999998</v>
      </c>
      <c r="AM352" s="45">
        <v>2.4</v>
      </c>
      <c r="AN352" s="45">
        <v>2.5</v>
      </c>
      <c r="AO352" s="45">
        <v>2.6</v>
      </c>
      <c r="AP352" s="45">
        <v>3</v>
      </c>
      <c r="AQ352" s="45">
        <v>3.5</v>
      </c>
      <c r="AR352" s="45">
        <v>3.5</v>
      </c>
    </row>
    <row r="353" spans="2:75" ht="15.75" thickBot="1" x14ac:dyDescent="0.3">
      <c r="D353" s="54" t="s">
        <v>208</v>
      </c>
      <c r="E353" s="34" t="s">
        <v>66</v>
      </c>
      <c r="F353" s="113" t="s">
        <v>6</v>
      </c>
      <c r="G353" s="34" t="s">
        <v>79</v>
      </c>
      <c r="H353" s="30">
        <v>0.11236824428554133</v>
      </c>
      <c r="I353" s="30">
        <v>0.10483768173291683</v>
      </c>
      <c r="J353" s="30">
        <v>0.10187241866376365</v>
      </c>
      <c r="K353" s="30">
        <v>9.6370045023578571E-2</v>
      </c>
      <c r="L353" s="30">
        <v>9.2128261602251085E-2</v>
      </c>
      <c r="M353" s="30">
        <v>9.224974946355155E-2</v>
      </c>
      <c r="N353" s="30">
        <v>8.8269074955178592E-2</v>
      </c>
      <c r="O353" s="28">
        <v>9.6636690085565545E-3</v>
      </c>
      <c r="P353" s="28">
        <v>8.1773391751675112E-3</v>
      </c>
      <c r="Q353" s="123">
        <v>7.7423038184460365E-3</v>
      </c>
      <c r="R353" s="28">
        <v>7.902343691933442E-3</v>
      </c>
      <c r="S353" s="28">
        <v>7.9230304977935921E-3</v>
      </c>
      <c r="T353" s="28">
        <v>8.3024774517196399E-3</v>
      </c>
      <c r="U353" s="28">
        <v>7.767678596055717E-3</v>
      </c>
      <c r="V353" s="28"/>
      <c r="W353" s="3"/>
      <c r="X353" s="3"/>
      <c r="Y353" s="3"/>
      <c r="Z353" s="28">
        <v>9.6636690085565545E-3</v>
      </c>
      <c r="AA353" s="28">
        <v>8.1773391751675112E-3</v>
      </c>
      <c r="AB353" s="28">
        <v>7.7423038184460365E-3</v>
      </c>
      <c r="AC353" s="28">
        <v>7.902343691933442E-3</v>
      </c>
      <c r="AD353" s="28">
        <v>7.9230304977935921E-3</v>
      </c>
      <c r="AE353" s="28">
        <v>8.3024774517196399E-3</v>
      </c>
      <c r="AF353" s="3"/>
      <c r="AG353" s="3"/>
      <c r="AH353" s="3"/>
      <c r="AI353" s="3"/>
      <c r="AJ353" s="3"/>
      <c r="AL353" s="45">
        <v>4.3</v>
      </c>
      <c r="AM353" s="45">
        <v>3.9</v>
      </c>
      <c r="AN353" s="45">
        <v>3.8</v>
      </c>
      <c r="AO353" s="45">
        <v>4.0999999999999996</v>
      </c>
      <c r="AP353" s="45">
        <v>4.3</v>
      </c>
      <c r="AQ353" s="45">
        <v>4.5</v>
      </c>
      <c r="AR353" s="45">
        <v>4.4000000000000004</v>
      </c>
    </row>
    <row r="354" spans="2:75" s="24" customFormat="1" ht="15.75" thickBot="1" x14ac:dyDescent="0.3">
      <c r="B354" s="67"/>
      <c r="D354" s="60" t="s">
        <v>88</v>
      </c>
      <c r="E354" s="36" t="s">
        <v>66</v>
      </c>
      <c r="F354" s="115" t="s">
        <v>6</v>
      </c>
      <c r="G354" s="36" t="s">
        <v>0</v>
      </c>
      <c r="H354" s="33">
        <v>0.23822612543156907</v>
      </c>
      <c r="I354" s="33">
        <v>0.21005121120823392</v>
      </c>
      <c r="J354" s="33">
        <v>0.1986753011063086</v>
      </c>
      <c r="K354" s="33">
        <v>0.18982554250697375</v>
      </c>
      <c r="L354" s="33">
        <v>0.17560942105991584</v>
      </c>
      <c r="M354" s="33">
        <v>0.17513675064878234</v>
      </c>
      <c r="N354" s="33">
        <v>0.15672601626695271</v>
      </c>
      <c r="O354" s="29">
        <v>5.24097475949452E-3</v>
      </c>
      <c r="P354" s="29">
        <v>6.301536336247018E-3</v>
      </c>
      <c r="Q354" s="124">
        <v>5.5629084309766407E-3</v>
      </c>
      <c r="R354" s="29">
        <v>6.0744173602231607E-3</v>
      </c>
      <c r="S354" s="29">
        <v>6.3219391581569705E-3</v>
      </c>
      <c r="T354" s="29">
        <v>6.655196524653728E-3</v>
      </c>
      <c r="U354" s="29">
        <v>6.2690406506781086E-3</v>
      </c>
      <c r="V354" s="29"/>
      <c r="W354" s="25"/>
      <c r="X354" s="25"/>
      <c r="Y354" s="25"/>
      <c r="Z354" s="29">
        <v>5.24097475949452E-3</v>
      </c>
      <c r="AA354" s="29">
        <v>6.301536336247018E-3</v>
      </c>
      <c r="AB354" s="29">
        <v>5.5629084309766407E-3</v>
      </c>
      <c r="AC354" s="29">
        <v>6.0744173602231607E-3</v>
      </c>
      <c r="AD354" s="29">
        <v>6.3219391581569705E-3</v>
      </c>
      <c r="AE354" s="29">
        <v>6.655196524653728E-3</v>
      </c>
      <c r="AF354" s="25"/>
      <c r="AG354" s="25"/>
      <c r="AH354" s="25"/>
      <c r="AI354" s="25"/>
      <c r="AJ354" s="25"/>
      <c r="AK354"/>
      <c r="AL354" s="42">
        <v>1.1000000000000001</v>
      </c>
      <c r="AM354" s="42">
        <v>1.5</v>
      </c>
      <c r="AN354" s="42">
        <v>1.4</v>
      </c>
      <c r="AO354" s="42">
        <v>1.6</v>
      </c>
      <c r="AP354" s="42">
        <v>1.8</v>
      </c>
      <c r="AQ354" s="42">
        <v>1.9</v>
      </c>
      <c r="AR354" s="42">
        <v>2</v>
      </c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2:75" ht="15.75" thickBot="1" x14ac:dyDescent="0.3">
      <c r="D355" s="54" t="s">
        <v>89</v>
      </c>
      <c r="E355" s="34" t="s">
        <v>69</v>
      </c>
      <c r="F355" s="113" t="s">
        <v>4</v>
      </c>
      <c r="G355" s="34" t="s">
        <v>34</v>
      </c>
      <c r="H355" s="30">
        <v>0.14777697516705887</v>
      </c>
      <c r="I355" s="30">
        <v>0.1420936909621982</v>
      </c>
      <c r="J355" s="30">
        <v>0.11858756315792154</v>
      </c>
      <c r="K355" s="30">
        <v>0.10325397775920035</v>
      </c>
      <c r="L355" s="30">
        <v>9.5302342622570826E-2</v>
      </c>
      <c r="M355" s="30">
        <v>8.3687791640303696E-2</v>
      </c>
      <c r="N355" s="30">
        <v>8.2006794942581604E-2</v>
      </c>
      <c r="O355" s="28">
        <v>8.8666185100235318E-3</v>
      </c>
      <c r="P355" s="28">
        <v>8.2414340758074963E-3</v>
      </c>
      <c r="Q355" s="123">
        <v>7.8267791684228216E-3</v>
      </c>
      <c r="R355" s="28">
        <v>7.4342863986624251E-3</v>
      </c>
      <c r="S355" s="28">
        <v>8.0053967802959508E-3</v>
      </c>
      <c r="T355" s="28">
        <v>7.8666524141885481E-3</v>
      </c>
      <c r="U355" s="28">
        <v>7.7086387246026707E-3</v>
      </c>
      <c r="V355" s="28"/>
      <c r="W355" s="3"/>
      <c r="X355" s="3"/>
      <c r="Y355" s="3"/>
      <c r="Z355" s="28">
        <v>8.8666185100235318E-3</v>
      </c>
      <c r="AA355" s="28">
        <v>8.2414340758074963E-3</v>
      </c>
      <c r="AB355" s="28">
        <v>7.8267791684228216E-3</v>
      </c>
      <c r="AC355" s="28">
        <v>7.4342863986624251E-3</v>
      </c>
      <c r="AD355" s="28">
        <v>8.0053967802959508E-3</v>
      </c>
      <c r="AE355" s="28">
        <v>7.8666524141885481E-3</v>
      </c>
      <c r="AF355" s="3"/>
      <c r="AG355" s="3"/>
      <c r="AH355" s="3"/>
      <c r="AI355" s="3"/>
      <c r="AJ355" s="3"/>
      <c r="AL355" s="45">
        <v>3</v>
      </c>
      <c r="AM355" s="45">
        <v>2.9</v>
      </c>
      <c r="AN355" s="45">
        <v>3.3</v>
      </c>
      <c r="AO355" s="45">
        <v>3.6</v>
      </c>
      <c r="AP355" s="45">
        <v>4.2</v>
      </c>
      <c r="AQ355" s="45">
        <v>4.7</v>
      </c>
      <c r="AR355" s="45">
        <v>4.7</v>
      </c>
    </row>
    <row r="356" spans="2:75" ht="15.75" thickBot="1" x14ac:dyDescent="0.3">
      <c r="D356" s="54" t="s">
        <v>90</v>
      </c>
      <c r="E356" s="34" t="s">
        <v>69</v>
      </c>
      <c r="F356" s="113" t="s">
        <v>4</v>
      </c>
      <c r="G356" s="34" t="s">
        <v>35</v>
      </c>
      <c r="H356" s="30">
        <v>0.27056982370123528</v>
      </c>
      <c r="I356" s="30">
        <v>0.29235423398655497</v>
      </c>
      <c r="J356" s="30">
        <v>0.28307475248863978</v>
      </c>
      <c r="K356" s="30">
        <v>0.2791311473713059</v>
      </c>
      <c r="L356" s="30">
        <v>0.25855514056553464</v>
      </c>
      <c r="M356" s="30">
        <v>0.249779530660872</v>
      </c>
      <c r="N356" s="30">
        <v>0.24598674053371644</v>
      </c>
      <c r="O356" s="28">
        <v>1.0822792948049411E-2</v>
      </c>
      <c r="P356" s="28">
        <v>1.3448294763381528E-2</v>
      </c>
      <c r="Q356" s="123">
        <v>1.1322990099545592E-2</v>
      </c>
      <c r="R356" s="28">
        <v>9.4904590106244004E-3</v>
      </c>
      <c r="S356" s="28">
        <v>1.2410646747145662E-2</v>
      </c>
      <c r="T356" s="28">
        <v>9.9911812264348795E-3</v>
      </c>
      <c r="U356" s="28">
        <v>1.3283283988820688E-2</v>
      </c>
      <c r="V356" s="28"/>
      <c r="W356" s="3"/>
      <c r="X356" s="3"/>
      <c r="Y356" s="3"/>
      <c r="Z356" s="28">
        <v>1.0822792948049411E-2</v>
      </c>
      <c r="AA356" s="28">
        <v>1.3448294763381528E-2</v>
      </c>
      <c r="AB356" s="28">
        <v>1.1322990099545592E-2</v>
      </c>
      <c r="AC356" s="28">
        <v>9.4904590106244004E-3</v>
      </c>
      <c r="AD356" s="28">
        <v>1.2410646747145662E-2</v>
      </c>
      <c r="AE356" s="28">
        <v>9.9911812264348795E-3</v>
      </c>
      <c r="AF356" s="3"/>
      <c r="AG356" s="3"/>
      <c r="AH356" s="3"/>
      <c r="AI356" s="3"/>
      <c r="AJ356" s="3"/>
      <c r="AL356" s="45">
        <v>2</v>
      </c>
      <c r="AM356" s="45">
        <v>2.2999999999999998</v>
      </c>
      <c r="AN356" s="45">
        <v>2</v>
      </c>
      <c r="AO356" s="45">
        <v>1.7</v>
      </c>
      <c r="AP356" s="45">
        <v>2.4</v>
      </c>
      <c r="AQ356" s="45">
        <v>2</v>
      </c>
      <c r="AR356" s="45">
        <v>2.7</v>
      </c>
    </row>
    <row r="357" spans="2:75" ht="15.75" thickBot="1" x14ac:dyDescent="0.3">
      <c r="D357" s="54" t="s">
        <v>252</v>
      </c>
      <c r="E357" s="34" t="s">
        <v>69</v>
      </c>
      <c r="F357" s="113" t="s">
        <v>4</v>
      </c>
      <c r="G357" s="34" t="s">
        <v>36</v>
      </c>
      <c r="H357" s="30">
        <v>0.35528749259119186</v>
      </c>
      <c r="I357" s="30">
        <v>0.38633727935828388</v>
      </c>
      <c r="J357" s="30">
        <v>0.36878017040261651</v>
      </c>
      <c r="K357" s="30">
        <v>0.34858373832449413</v>
      </c>
      <c r="L357" s="30">
        <v>0.34016649385568759</v>
      </c>
      <c r="M357" s="30">
        <v>0.35218495348697115</v>
      </c>
      <c r="N357" s="30">
        <v>0.3533405428375847</v>
      </c>
      <c r="O357" s="28">
        <v>6.395174866641453E-3</v>
      </c>
      <c r="P357" s="28">
        <v>7.7267455871656773E-3</v>
      </c>
      <c r="Q357" s="123">
        <v>9.58828443046803E-3</v>
      </c>
      <c r="R357" s="28">
        <v>1.0457512149734824E-2</v>
      </c>
      <c r="S357" s="28">
        <v>1.1565660791093377E-2</v>
      </c>
      <c r="T357" s="28">
        <v>1.197428841855702E-2</v>
      </c>
      <c r="U357" s="28">
        <v>1.3426940627828218E-2</v>
      </c>
      <c r="V357" s="28"/>
      <c r="W357" s="3"/>
      <c r="X357" s="3"/>
      <c r="Y357" s="3"/>
      <c r="Z357" s="28">
        <v>6.395174866641453E-3</v>
      </c>
      <c r="AA357" s="28">
        <v>7.7267455871656773E-3</v>
      </c>
      <c r="AB357" s="28">
        <v>9.58828443046803E-3</v>
      </c>
      <c r="AC357" s="28">
        <v>1.0457512149734824E-2</v>
      </c>
      <c r="AD357" s="28">
        <v>1.1565660791093377E-2</v>
      </c>
      <c r="AE357" s="28">
        <v>1.197428841855702E-2</v>
      </c>
      <c r="AF357" s="3"/>
      <c r="AG357" s="3"/>
      <c r="AH357" s="3"/>
      <c r="AI357" s="3"/>
      <c r="AJ357" s="3"/>
      <c r="AL357" s="45">
        <v>0.9</v>
      </c>
      <c r="AM357" s="45">
        <v>1</v>
      </c>
      <c r="AN357" s="45">
        <v>1.3</v>
      </c>
      <c r="AO357" s="45">
        <v>1.5</v>
      </c>
      <c r="AP357" s="45">
        <v>1.7</v>
      </c>
      <c r="AQ357" s="45">
        <v>1.7</v>
      </c>
      <c r="AR357" s="45">
        <v>1.9</v>
      </c>
    </row>
    <row r="358" spans="2:75" ht="15.75" thickBot="1" x14ac:dyDescent="0.3">
      <c r="D358" s="54" t="s">
        <v>185</v>
      </c>
      <c r="E358" s="34" t="s">
        <v>69</v>
      </c>
      <c r="F358" s="113" t="s">
        <v>4</v>
      </c>
      <c r="G358" s="34" t="s">
        <v>37</v>
      </c>
      <c r="H358" s="30">
        <v>0.45874172710252392</v>
      </c>
      <c r="I358" s="30">
        <v>0.49355640565243569</v>
      </c>
      <c r="J358" s="30">
        <v>0.49067707198912475</v>
      </c>
      <c r="K358" s="30">
        <v>0.45926996913647783</v>
      </c>
      <c r="L358" s="30">
        <v>0.46345748790284474</v>
      </c>
      <c r="M358" s="30">
        <v>0.45614010814391642</v>
      </c>
      <c r="N358" s="30">
        <v>0.45250500668602212</v>
      </c>
      <c r="O358" s="28">
        <v>8.2573510878454302E-3</v>
      </c>
      <c r="P358" s="28">
        <v>9.8711281130487143E-3</v>
      </c>
      <c r="Q358" s="123">
        <v>8.8321872958042457E-3</v>
      </c>
      <c r="R358" s="28">
        <v>8.2668594444566014E-3</v>
      </c>
      <c r="S358" s="28">
        <v>9.2691497580568941E-3</v>
      </c>
      <c r="T358" s="28">
        <v>1.0035082379166163E-2</v>
      </c>
      <c r="U358" s="28">
        <v>1.086012016046453E-2</v>
      </c>
      <c r="V358" s="28"/>
      <c r="W358" s="3"/>
      <c r="X358" s="3"/>
      <c r="Y358" s="3"/>
      <c r="Z358" s="28">
        <v>8.2573510878454302E-3</v>
      </c>
      <c r="AA358" s="28">
        <v>9.8711281130487143E-3</v>
      </c>
      <c r="AB358" s="28">
        <v>8.8321872958042457E-3</v>
      </c>
      <c r="AC358" s="28">
        <v>8.2668594444566014E-3</v>
      </c>
      <c r="AD358" s="28">
        <v>9.2691497580568941E-3</v>
      </c>
      <c r="AE358" s="28">
        <v>1.0035082379166163E-2</v>
      </c>
      <c r="AF358" s="3"/>
      <c r="AG358" s="3"/>
      <c r="AH358" s="3"/>
      <c r="AI358" s="3"/>
      <c r="AJ358" s="3"/>
      <c r="AL358" s="45">
        <v>0.9</v>
      </c>
      <c r="AM358" s="45">
        <v>1</v>
      </c>
      <c r="AN358" s="45">
        <v>0.9</v>
      </c>
      <c r="AO358" s="45">
        <v>0.9</v>
      </c>
      <c r="AP358" s="45">
        <v>1</v>
      </c>
      <c r="AQ358" s="45">
        <v>1.1000000000000001</v>
      </c>
      <c r="AR358" s="45">
        <v>1.2</v>
      </c>
    </row>
    <row r="359" spans="2:75" ht="15.75" thickBot="1" x14ac:dyDescent="0.3">
      <c r="D359" s="54" t="s">
        <v>209</v>
      </c>
      <c r="E359" s="34" t="s">
        <v>69</v>
      </c>
      <c r="F359" s="113" t="s">
        <v>4</v>
      </c>
      <c r="G359" s="34" t="s">
        <v>79</v>
      </c>
      <c r="H359" s="30">
        <v>0.51759871605329388</v>
      </c>
      <c r="I359" s="30">
        <v>0.54087470771738255</v>
      </c>
      <c r="J359" s="30">
        <v>0.54036820576965938</v>
      </c>
      <c r="K359" s="30">
        <v>0.53593180194744161</v>
      </c>
      <c r="L359" s="30">
        <v>0.53789355033106123</v>
      </c>
      <c r="M359" s="30">
        <v>0.54939797607636587</v>
      </c>
      <c r="N359" s="30">
        <v>0.55083552528881452</v>
      </c>
      <c r="O359" s="28">
        <v>1.2422369185279052E-2</v>
      </c>
      <c r="P359" s="28">
        <v>7.5722459080433558E-3</v>
      </c>
      <c r="Q359" s="123">
        <v>7.5651548807752315E-3</v>
      </c>
      <c r="R359" s="28">
        <v>1.0718636038948832E-2</v>
      </c>
      <c r="S359" s="28">
        <v>1.0757871006621225E-2</v>
      </c>
      <c r="T359" s="28">
        <v>1.0987959521527318E-2</v>
      </c>
      <c r="U359" s="28">
        <v>1.2118381556353921E-2</v>
      </c>
      <c r="V359" s="28"/>
      <c r="W359" s="3"/>
      <c r="X359" s="3"/>
      <c r="Y359" s="3"/>
      <c r="Z359" s="28">
        <v>1.2422369185279052E-2</v>
      </c>
      <c r="AA359" s="28">
        <v>7.5722459080433558E-3</v>
      </c>
      <c r="AB359" s="28">
        <v>7.5651548807752315E-3</v>
      </c>
      <c r="AC359" s="28">
        <v>1.0718636038948832E-2</v>
      </c>
      <c r="AD359" s="28">
        <v>1.0757871006621225E-2</v>
      </c>
      <c r="AE359" s="28">
        <v>1.0987959521527318E-2</v>
      </c>
      <c r="AF359" s="3"/>
      <c r="AG359" s="3"/>
      <c r="AH359" s="3"/>
      <c r="AI359" s="3"/>
      <c r="AJ359" s="3"/>
      <c r="AL359" s="45">
        <v>1.2</v>
      </c>
      <c r="AM359" s="45">
        <v>0.7</v>
      </c>
      <c r="AN359" s="45">
        <v>0.7</v>
      </c>
      <c r="AO359" s="45">
        <v>1</v>
      </c>
      <c r="AP359" s="45">
        <v>1</v>
      </c>
      <c r="AQ359" s="45">
        <v>1</v>
      </c>
      <c r="AR359" s="45">
        <v>1.1000000000000001</v>
      </c>
    </row>
    <row r="360" spans="2:75" ht="15.75" thickBot="1" x14ac:dyDescent="0.3">
      <c r="D360" s="59" t="s">
        <v>91</v>
      </c>
      <c r="E360" s="35" t="s">
        <v>69</v>
      </c>
      <c r="F360" s="114" t="s">
        <v>4</v>
      </c>
      <c r="G360" s="35" t="s">
        <v>0</v>
      </c>
      <c r="H360" s="31">
        <v>0.36786777234609447</v>
      </c>
      <c r="I360" s="31">
        <v>0.39449801323268968</v>
      </c>
      <c r="J360" s="31">
        <v>0.38634166254144287</v>
      </c>
      <c r="K360" s="31">
        <v>0.37115935417547591</v>
      </c>
      <c r="L360" s="31">
        <v>0.36943156490138779</v>
      </c>
      <c r="M360" s="31">
        <v>0.3721400570622575</v>
      </c>
      <c r="N360" s="31">
        <v>0.37376255390130431</v>
      </c>
      <c r="O360" s="28">
        <v>4.4144132681531332E-3</v>
      </c>
      <c r="P360" s="28">
        <v>4.7339761587922753E-3</v>
      </c>
      <c r="Q360" s="123">
        <v>4.636099950497314E-3</v>
      </c>
      <c r="R360" s="28">
        <v>4.4539122501057113E-3</v>
      </c>
      <c r="S360" s="28">
        <v>5.1720419086194293E-3</v>
      </c>
      <c r="T360" s="28">
        <v>5.2099607988716047E-3</v>
      </c>
      <c r="U360" s="28">
        <v>5.9802008624208688E-3</v>
      </c>
      <c r="V360" s="28"/>
      <c r="W360" s="3"/>
      <c r="X360" s="3"/>
      <c r="Y360" s="3"/>
      <c r="Z360" s="28">
        <v>4.4144132681531332E-3</v>
      </c>
      <c r="AA360" s="28">
        <v>4.7339761587922753E-3</v>
      </c>
      <c r="AB360" s="28">
        <v>4.636099950497314E-3</v>
      </c>
      <c r="AC360" s="28">
        <v>4.4539122501057113E-3</v>
      </c>
      <c r="AD360" s="28">
        <v>5.1720419086194293E-3</v>
      </c>
      <c r="AE360" s="28">
        <v>5.2099607988716047E-3</v>
      </c>
      <c r="AF360" s="3"/>
      <c r="AG360" s="3"/>
      <c r="AH360" s="3"/>
      <c r="AI360" s="3"/>
      <c r="AJ360" s="3"/>
      <c r="AL360" s="45">
        <v>0.6</v>
      </c>
      <c r="AM360" s="45">
        <v>0.6</v>
      </c>
      <c r="AN360" s="45">
        <v>0.6</v>
      </c>
      <c r="AO360" s="45">
        <v>0.6</v>
      </c>
      <c r="AP360" s="45">
        <v>0.7</v>
      </c>
      <c r="AQ360" s="45">
        <v>0.7</v>
      </c>
      <c r="AR360" s="45">
        <v>0.8</v>
      </c>
    </row>
    <row r="361" spans="2:75" ht="15.75" thickBot="1" x14ac:dyDescent="0.3">
      <c r="D361" s="54" t="s">
        <v>92</v>
      </c>
      <c r="E361" s="34" t="s">
        <v>69</v>
      </c>
      <c r="F361" s="113" t="s">
        <v>5</v>
      </c>
      <c r="G361" s="34" t="s">
        <v>34</v>
      </c>
      <c r="H361" s="32">
        <v>0.14701204450936337</v>
      </c>
      <c r="I361" s="32">
        <v>0.14525739003340346</v>
      </c>
      <c r="J361" s="32">
        <v>0.11535567144643333</v>
      </c>
      <c r="K361" s="32">
        <v>0.10634851870606873</v>
      </c>
      <c r="L361" s="32">
        <v>9.5676401025572066E-2</v>
      </c>
      <c r="M361" s="32">
        <v>8.7653277976247945E-2</v>
      </c>
      <c r="N361" s="32">
        <v>9.5995312473100822E-2</v>
      </c>
      <c r="O361" s="28">
        <v>1.3525108094861429E-2</v>
      </c>
      <c r="P361" s="28">
        <v>1.2782650322939506E-2</v>
      </c>
      <c r="Q361" s="123">
        <v>1.1996989830429065E-2</v>
      </c>
      <c r="R361" s="28">
        <v>1.1911034095079698E-2</v>
      </c>
      <c r="S361" s="28">
        <v>1.1672520925119792E-2</v>
      </c>
      <c r="T361" s="28">
        <v>1.1920845804769719E-2</v>
      </c>
      <c r="U361" s="28">
        <v>1.1903418746664502E-2</v>
      </c>
      <c r="V361" s="28"/>
      <c r="W361" s="3"/>
      <c r="X361" s="3"/>
      <c r="Y361" s="3"/>
      <c r="Z361" s="28">
        <v>1.3525108094861429E-2</v>
      </c>
      <c r="AA361" s="28">
        <v>1.2782650322939506E-2</v>
      </c>
      <c r="AB361" s="28">
        <v>1.1996989830429065E-2</v>
      </c>
      <c r="AC361" s="28">
        <v>1.1911034095079698E-2</v>
      </c>
      <c r="AD361" s="28">
        <v>1.1672520925119792E-2</v>
      </c>
      <c r="AE361" s="28">
        <v>1.1920845804769719E-2</v>
      </c>
      <c r="AF361" s="3"/>
      <c r="AG361" s="3"/>
      <c r="AH361" s="3"/>
      <c r="AI361" s="3"/>
      <c r="AJ361" s="3"/>
      <c r="AL361" s="45">
        <v>4.5999999999999996</v>
      </c>
      <c r="AM361" s="45">
        <v>4.4000000000000004</v>
      </c>
      <c r="AN361" s="45">
        <v>5.2</v>
      </c>
      <c r="AO361" s="45">
        <v>5.6</v>
      </c>
      <c r="AP361" s="45">
        <v>6.1</v>
      </c>
      <c r="AQ361" s="45">
        <v>6.8</v>
      </c>
      <c r="AR361" s="45">
        <v>6.2</v>
      </c>
    </row>
    <row r="362" spans="2:75" ht="15.75" thickBot="1" x14ac:dyDescent="0.3">
      <c r="D362" s="54" t="s">
        <v>93</v>
      </c>
      <c r="E362" s="34" t="s">
        <v>69</v>
      </c>
      <c r="F362" s="113" t="s">
        <v>5</v>
      </c>
      <c r="G362" s="34" t="s">
        <v>35</v>
      </c>
      <c r="H362" s="30">
        <v>0.26903000711205194</v>
      </c>
      <c r="I362" s="30">
        <v>0.28667180255662222</v>
      </c>
      <c r="J362" s="30">
        <v>0.27618903285177987</v>
      </c>
      <c r="K362" s="30">
        <v>0.27587283505639748</v>
      </c>
      <c r="L362" s="30">
        <v>0.26031551301102396</v>
      </c>
      <c r="M362" s="30">
        <v>0.25919880789601274</v>
      </c>
      <c r="N362" s="30">
        <v>0.26283591022897757</v>
      </c>
      <c r="O362" s="28">
        <v>1.5603740412499012E-2</v>
      </c>
      <c r="P362" s="28">
        <v>1.8346995363623823E-2</v>
      </c>
      <c r="Q362" s="123">
        <v>1.7123720036810352E-2</v>
      </c>
      <c r="R362" s="28">
        <v>1.7655861443609439E-2</v>
      </c>
      <c r="S362" s="28">
        <v>1.7701454884749626E-2</v>
      </c>
      <c r="T362" s="28">
        <v>1.9180711784304944E-2</v>
      </c>
      <c r="U362" s="28">
        <v>2.1552544638776157E-2</v>
      </c>
      <c r="V362" s="28"/>
      <c r="W362" s="3"/>
      <c r="X362" s="3"/>
      <c r="Y362" s="3"/>
      <c r="Z362" s="28">
        <v>1.5603740412499012E-2</v>
      </c>
      <c r="AA362" s="28">
        <v>1.8346995363623823E-2</v>
      </c>
      <c r="AB362" s="28">
        <v>1.7123720036810352E-2</v>
      </c>
      <c r="AC362" s="28">
        <v>1.7655861443609439E-2</v>
      </c>
      <c r="AD362" s="28">
        <v>1.7701454884749626E-2</v>
      </c>
      <c r="AE362" s="28">
        <v>1.9180711784304944E-2</v>
      </c>
      <c r="AF362" s="3"/>
      <c r="AG362" s="3"/>
      <c r="AH362" s="3"/>
      <c r="AI362" s="3"/>
      <c r="AJ362" s="3"/>
      <c r="AL362" s="45">
        <v>2.9</v>
      </c>
      <c r="AM362" s="45">
        <v>3.2</v>
      </c>
      <c r="AN362" s="45">
        <v>3.1</v>
      </c>
      <c r="AO362" s="45">
        <v>3.2</v>
      </c>
      <c r="AP362" s="45">
        <v>3.4</v>
      </c>
      <c r="AQ362" s="45">
        <v>3.7</v>
      </c>
      <c r="AR362" s="45">
        <v>4.0999999999999996</v>
      </c>
    </row>
    <row r="363" spans="2:75" ht="15.75" thickBot="1" x14ac:dyDescent="0.3">
      <c r="D363" s="54" t="s">
        <v>253</v>
      </c>
      <c r="E363" s="34" t="s">
        <v>69</v>
      </c>
      <c r="F363" s="113" t="s">
        <v>5</v>
      </c>
      <c r="G363" s="34" t="s">
        <v>36</v>
      </c>
      <c r="H363" s="30">
        <v>0.35234668245676909</v>
      </c>
      <c r="I363" s="30">
        <v>0.3887745896108758</v>
      </c>
      <c r="J363" s="30">
        <v>0.37823118944807793</v>
      </c>
      <c r="K363" s="30">
        <v>0.35981615774814579</v>
      </c>
      <c r="L363" s="30">
        <v>0.35295686284089267</v>
      </c>
      <c r="M363" s="30">
        <v>0.36612954576579088</v>
      </c>
      <c r="N363" s="30">
        <v>0.36622784386581836</v>
      </c>
      <c r="O363" s="28">
        <v>1.2684480568443688E-2</v>
      </c>
      <c r="P363" s="28">
        <v>1.5550983584435032E-2</v>
      </c>
      <c r="Q363" s="123">
        <v>1.4372785199026961E-2</v>
      </c>
      <c r="R363" s="28">
        <v>1.5112278625422124E-2</v>
      </c>
      <c r="S363" s="28">
        <v>1.6941929416362848E-2</v>
      </c>
      <c r="T363" s="28">
        <v>2.0503254562884286E-2</v>
      </c>
      <c r="U363" s="28">
        <v>2.1241214944217462E-2</v>
      </c>
      <c r="V363" s="28"/>
      <c r="W363" s="3"/>
      <c r="X363" s="3"/>
      <c r="Y363" s="3"/>
      <c r="Z363" s="28">
        <v>1.2684480568443688E-2</v>
      </c>
      <c r="AA363" s="28">
        <v>1.5550983584435032E-2</v>
      </c>
      <c r="AB363" s="28">
        <v>1.4372785199026961E-2</v>
      </c>
      <c r="AC363" s="28">
        <v>1.5112278625422124E-2</v>
      </c>
      <c r="AD363" s="28">
        <v>1.6941929416362848E-2</v>
      </c>
      <c r="AE363" s="28">
        <v>2.0503254562884286E-2</v>
      </c>
      <c r="AF363" s="3"/>
      <c r="AG363" s="3"/>
      <c r="AH363" s="3"/>
      <c r="AI363" s="3"/>
      <c r="AJ363" s="3"/>
      <c r="AL363" s="45">
        <v>1.8</v>
      </c>
      <c r="AM363" s="45">
        <v>2</v>
      </c>
      <c r="AN363" s="45">
        <v>1.9</v>
      </c>
      <c r="AO363" s="45">
        <v>2.1</v>
      </c>
      <c r="AP363" s="45">
        <v>2.4</v>
      </c>
      <c r="AQ363" s="45">
        <v>2.8</v>
      </c>
      <c r="AR363" s="45">
        <v>2.9</v>
      </c>
    </row>
    <row r="364" spans="2:75" ht="15.75" thickBot="1" x14ac:dyDescent="0.3">
      <c r="D364" s="54" t="s">
        <v>186</v>
      </c>
      <c r="E364" s="34" t="s">
        <v>69</v>
      </c>
      <c r="F364" s="113" t="s">
        <v>5</v>
      </c>
      <c r="G364" s="34" t="s">
        <v>37</v>
      </c>
      <c r="H364" s="30">
        <v>0.50869664164238804</v>
      </c>
      <c r="I364" s="30">
        <v>0.54720838991025789</v>
      </c>
      <c r="J364" s="30">
        <v>0.54003048683094246</v>
      </c>
      <c r="K364" s="30">
        <v>0.50345841211760778</v>
      </c>
      <c r="L364" s="30">
        <v>0.49263188565839977</v>
      </c>
      <c r="M364" s="30">
        <v>0.49507055781773063</v>
      </c>
      <c r="N364" s="30">
        <v>0.48330071526878848</v>
      </c>
      <c r="O364" s="28">
        <v>1.1191326116132539E-2</v>
      </c>
      <c r="P364" s="28">
        <v>9.8497510183846431E-3</v>
      </c>
      <c r="Q364" s="123">
        <v>1.2960731683942619E-2</v>
      </c>
      <c r="R364" s="28">
        <v>1.3089918715057802E-2</v>
      </c>
      <c r="S364" s="28">
        <v>1.5764220341068794E-2</v>
      </c>
      <c r="T364" s="28">
        <v>1.5842257850167379E-2</v>
      </c>
      <c r="U364" s="28">
        <v>1.9332028610751541E-2</v>
      </c>
      <c r="V364" s="28"/>
      <c r="W364" s="3"/>
      <c r="X364" s="3"/>
      <c r="Y364" s="3"/>
      <c r="Z364" s="28">
        <v>1.1191326116132539E-2</v>
      </c>
      <c r="AA364" s="28">
        <v>9.8497510183846431E-3</v>
      </c>
      <c r="AB364" s="28">
        <v>1.2960731683942619E-2</v>
      </c>
      <c r="AC364" s="28">
        <v>1.3089918715057802E-2</v>
      </c>
      <c r="AD364" s="28">
        <v>1.5764220341068794E-2</v>
      </c>
      <c r="AE364" s="28">
        <v>1.5842257850167379E-2</v>
      </c>
      <c r="AF364" s="3"/>
      <c r="AG364" s="3"/>
      <c r="AH364" s="3"/>
      <c r="AI364" s="3"/>
      <c r="AJ364" s="3"/>
      <c r="AL364" s="45">
        <v>1.1000000000000001</v>
      </c>
      <c r="AM364" s="45">
        <v>0.9</v>
      </c>
      <c r="AN364" s="45">
        <v>1.2</v>
      </c>
      <c r="AO364" s="45">
        <v>1.3</v>
      </c>
      <c r="AP364" s="45">
        <v>1.6</v>
      </c>
      <c r="AQ364" s="45">
        <v>1.6</v>
      </c>
      <c r="AR364" s="45">
        <v>2</v>
      </c>
    </row>
    <row r="365" spans="2:75" ht="15.75" thickBot="1" x14ac:dyDescent="0.3">
      <c r="D365" s="54" t="s">
        <v>210</v>
      </c>
      <c r="E365" s="34" t="s">
        <v>69</v>
      </c>
      <c r="F365" s="113" t="s">
        <v>5</v>
      </c>
      <c r="G365" s="34" t="s">
        <v>79</v>
      </c>
      <c r="H365" s="30">
        <v>0.67988159717848595</v>
      </c>
      <c r="I365" s="30">
        <v>0.69653984189266116</v>
      </c>
      <c r="J365" s="30">
        <v>0.69202690175805148</v>
      </c>
      <c r="K365" s="30">
        <v>0.6812879189001384</v>
      </c>
      <c r="L365" s="30">
        <v>0.66855281533755673</v>
      </c>
      <c r="M365" s="30">
        <v>0.67543236949367946</v>
      </c>
      <c r="N365" s="30">
        <v>0.66536525502880584</v>
      </c>
      <c r="O365" s="28">
        <v>1.9036684720997607E-2</v>
      </c>
      <c r="P365" s="28">
        <v>1.8110035889209189E-2</v>
      </c>
      <c r="Q365" s="123">
        <v>2.0760807052741543E-2</v>
      </c>
      <c r="R365" s="28">
        <v>1.7713485891403601E-2</v>
      </c>
      <c r="S365" s="28">
        <v>1.8719478829451588E-2</v>
      </c>
      <c r="T365" s="28">
        <v>2.0262971084810386E-2</v>
      </c>
      <c r="U365" s="28">
        <v>1.863022714080656E-2</v>
      </c>
      <c r="V365" s="28"/>
      <c r="W365" s="3"/>
      <c r="X365" s="3"/>
      <c r="Y365" s="3"/>
      <c r="Z365" s="28">
        <v>1.9036684720997607E-2</v>
      </c>
      <c r="AA365" s="28">
        <v>1.8110035889209189E-2</v>
      </c>
      <c r="AB365" s="28">
        <v>2.0760807052741543E-2</v>
      </c>
      <c r="AC365" s="28">
        <v>1.7713485891403601E-2</v>
      </c>
      <c r="AD365" s="28">
        <v>1.8719478829451588E-2</v>
      </c>
      <c r="AE365" s="28">
        <v>2.0262971084810386E-2</v>
      </c>
      <c r="AF365" s="3"/>
      <c r="AG365" s="3"/>
      <c r="AH365" s="3"/>
      <c r="AI365" s="3"/>
      <c r="AJ365" s="3"/>
      <c r="AL365" s="45">
        <v>1.4</v>
      </c>
      <c r="AM365" s="45">
        <v>1.3</v>
      </c>
      <c r="AN365" s="45">
        <v>1.5</v>
      </c>
      <c r="AO365" s="45">
        <v>1.3</v>
      </c>
      <c r="AP365" s="45">
        <v>1.4</v>
      </c>
      <c r="AQ365" s="45">
        <v>1.5</v>
      </c>
      <c r="AR365" s="45">
        <v>1.4</v>
      </c>
    </row>
    <row r="366" spans="2:75" ht="15.75" thickBot="1" x14ac:dyDescent="0.3">
      <c r="D366" s="59" t="s">
        <v>94</v>
      </c>
      <c r="E366" s="35" t="s">
        <v>69</v>
      </c>
      <c r="F366" s="114" t="s">
        <v>5</v>
      </c>
      <c r="G366" s="35" t="s">
        <v>0</v>
      </c>
      <c r="H366" s="31">
        <v>0.39737432941165307</v>
      </c>
      <c r="I366" s="31">
        <v>0.42633414388990398</v>
      </c>
      <c r="J366" s="31">
        <v>0.41847252512789473</v>
      </c>
      <c r="K366" s="31">
        <v>0.40395632435103146</v>
      </c>
      <c r="L366" s="31">
        <v>0.39715902840425454</v>
      </c>
      <c r="M366" s="31">
        <v>0.40525772689507855</v>
      </c>
      <c r="N366" s="31">
        <v>0.40570827724053971</v>
      </c>
      <c r="O366" s="28">
        <v>6.3579892705864496E-3</v>
      </c>
      <c r="P366" s="28">
        <v>6.821346302238465E-3</v>
      </c>
      <c r="Q366" s="123">
        <v>6.695560402046317E-3</v>
      </c>
      <c r="R366" s="28">
        <v>7.2712138383185668E-3</v>
      </c>
      <c r="S366" s="28">
        <v>7.1488625112765825E-3</v>
      </c>
      <c r="T366" s="28">
        <v>8.1051545379015703E-3</v>
      </c>
      <c r="U366" s="28">
        <v>9.7369986537729526E-3</v>
      </c>
      <c r="V366" s="28"/>
      <c r="W366" s="3"/>
      <c r="X366" s="3"/>
      <c r="Y366" s="3"/>
      <c r="Z366" s="28">
        <v>6.3579892705864496E-3</v>
      </c>
      <c r="AA366" s="28">
        <v>6.821346302238465E-3</v>
      </c>
      <c r="AB366" s="28">
        <v>6.695560402046317E-3</v>
      </c>
      <c r="AC366" s="28">
        <v>7.2712138383185668E-3</v>
      </c>
      <c r="AD366" s="28">
        <v>7.1488625112765825E-3</v>
      </c>
      <c r="AE366" s="28">
        <v>8.1051545379015703E-3</v>
      </c>
      <c r="AF366" s="3"/>
      <c r="AG366" s="3"/>
      <c r="AH366" s="3"/>
      <c r="AI366" s="3"/>
      <c r="AJ366" s="3"/>
      <c r="AL366" s="45">
        <v>0.8</v>
      </c>
      <c r="AM366" s="45">
        <v>0.8</v>
      </c>
      <c r="AN366" s="45">
        <v>0.8</v>
      </c>
      <c r="AO366" s="45">
        <v>0.9</v>
      </c>
      <c r="AP366" s="45">
        <v>0.9</v>
      </c>
      <c r="AQ366" s="45">
        <v>1</v>
      </c>
      <c r="AR366" s="45">
        <v>1.2</v>
      </c>
    </row>
    <row r="367" spans="2:75" ht="15.75" thickBot="1" x14ac:dyDescent="0.3">
      <c r="D367" s="54" t="s">
        <v>95</v>
      </c>
      <c r="E367" s="34" t="s">
        <v>69</v>
      </c>
      <c r="F367" s="113" t="s">
        <v>6</v>
      </c>
      <c r="G367" s="34" t="s">
        <v>34</v>
      </c>
      <c r="H367" s="30">
        <v>0.14857800216482114</v>
      </c>
      <c r="I367" s="30">
        <v>0.13876382415937091</v>
      </c>
      <c r="J367" s="30">
        <v>0.12197172526880863</v>
      </c>
      <c r="K367" s="30">
        <v>0.1000104084938179</v>
      </c>
      <c r="L367" s="30">
        <v>9.4910636109257235E-2</v>
      </c>
      <c r="M367" s="30">
        <v>7.9528075435007187E-2</v>
      </c>
      <c r="N367" s="30">
        <v>6.7227693187132981E-2</v>
      </c>
      <c r="O367" s="28">
        <v>1.3669176199163545E-2</v>
      </c>
      <c r="P367" s="28">
        <v>1.2488744174343383E-2</v>
      </c>
      <c r="Q367" s="123">
        <v>1.2685059427956098E-2</v>
      </c>
      <c r="R367" s="28">
        <v>1.1201165751307605E-2</v>
      </c>
      <c r="S367" s="28">
        <v>1.1579097605329382E-2</v>
      </c>
      <c r="T367" s="28">
        <v>1.0815818259160977E-2</v>
      </c>
      <c r="U367" s="28">
        <v>1.0218609364444213E-2</v>
      </c>
      <c r="V367" s="28"/>
      <c r="W367" s="3"/>
      <c r="X367" s="3"/>
      <c r="Y367" s="3"/>
      <c r="Z367" s="28">
        <v>1.3669176199163545E-2</v>
      </c>
      <c r="AA367" s="28">
        <v>1.2488744174343383E-2</v>
      </c>
      <c r="AB367" s="28">
        <v>1.2685059427956098E-2</v>
      </c>
      <c r="AC367" s="28">
        <v>1.1201165751307605E-2</v>
      </c>
      <c r="AD367" s="28">
        <v>1.1579097605329382E-2</v>
      </c>
      <c r="AE367" s="28">
        <v>1.0815818259160977E-2</v>
      </c>
      <c r="AF367" s="3"/>
      <c r="AG367" s="3"/>
      <c r="AH367" s="3"/>
      <c r="AI367" s="3"/>
      <c r="AJ367" s="3"/>
      <c r="AL367" s="45">
        <v>4.5999999999999996</v>
      </c>
      <c r="AM367" s="45">
        <v>4.5</v>
      </c>
      <c r="AN367" s="45">
        <v>5.2</v>
      </c>
      <c r="AO367" s="45">
        <v>5.6</v>
      </c>
      <c r="AP367" s="45">
        <v>6.1</v>
      </c>
      <c r="AQ367" s="45">
        <v>6.8</v>
      </c>
      <c r="AR367" s="45">
        <v>7.6</v>
      </c>
    </row>
    <row r="368" spans="2:75" ht="15.75" thickBot="1" x14ac:dyDescent="0.3">
      <c r="D368" s="54" t="s">
        <v>96</v>
      </c>
      <c r="E368" s="34" t="s">
        <v>69</v>
      </c>
      <c r="F368" s="113" t="s">
        <v>6</v>
      </c>
      <c r="G368" s="34" t="s">
        <v>35</v>
      </c>
      <c r="H368" s="30">
        <v>0.27214452728204191</v>
      </c>
      <c r="I368" s="30">
        <v>0.2981793102386866</v>
      </c>
      <c r="J368" s="30">
        <v>0.29014250807655095</v>
      </c>
      <c r="K368" s="30">
        <v>0.28244829754820605</v>
      </c>
      <c r="L368" s="30">
        <v>0.25674916308516454</v>
      </c>
      <c r="M368" s="30">
        <v>0.24006972027654847</v>
      </c>
      <c r="N368" s="30">
        <v>0.22871213901071824</v>
      </c>
      <c r="O368" s="28">
        <v>1.5784382582358432E-2</v>
      </c>
      <c r="P368" s="28">
        <v>1.9083475855275943E-2</v>
      </c>
      <c r="Q368" s="123">
        <v>1.7988835500746158E-2</v>
      </c>
      <c r="R368" s="28">
        <v>1.8076691043085191E-2</v>
      </c>
      <c r="S368" s="28">
        <v>1.7458943089791189E-2</v>
      </c>
      <c r="T368" s="28">
        <v>1.8245298741017681E-2</v>
      </c>
      <c r="U368" s="28">
        <v>1.8754395398878895E-2</v>
      </c>
      <c r="V368" s="28"/>
      <c r="W368" s="3"/>
      <c r="X368" s="3"/>
      <c r="Y368" s="3"/>
      <c r="Z368" s="28">
        <v>1.5784382582358432E-2</v>
      </c>
      <c r="AA368" s="28">
        <v>1.9083475855275943E-2</v>
      </c>
      <c r="AB368" s="28">
        <v>1.7988835500746158E-2</v>
      </c>
      <c r="AC368" s="28">
        <v>1.8076691043085191E-2</v>
      </c>
      <c r="AD368" s="28">
        <v>1.7458943089791189E-2</v>
      </c>
      <c r="AE368" s="28">
        <v>1.8245298741017681E-2</v>
      </c>
      <c r="AF368" s="3"/>
      <c r="AG368" s="3"/>
      <c r="AH368" s="3"/>
      <c r="AI368" s="3"/>
      <c r="AJ368" s="3"/>
      <c r="AL368" s="45">
        <v>2.9</v>
      </c>
      <c r="AM368" s="45">
        <v>3.2</v>
      </c>
      <c r="AN368" s="45">
        <v>3.1</v>
      </c>
      <c r="AO368" s="45">
        <v>3.2</v>
      </c>
      <c r="AP368" s="45">
        <v>3.4</v>
      </c>
      <c r="AQ368" s="45">
        <v>3.8</v>
      </c>
      <c r="AR368" s="45">
        <v>4.0999999999999996</v>
      </c>
    </row>
    <row r="369" spans="2:75" ht="15.75" thickBot="1" x14ac:dyDescent="0.3">
      <c r="D369" s="54" t="s">
        <v>254</v>
      </c>
      <c r="E369" s="34" t="s">
        <v>69</v>
      </c>
      <c r="F369" s="113" t="s">
        <v>6</v>
      </c>
      <c r="G369" s="34" t="s">
        <v>36</v>
      </c>
      <c r="H369" s="30">
        <v>0.35823002773292706</v>
      </c>
      <c r="I369" s="30">
        <v>0.38389015273197713</v>
      </c>
      <c r="J369" s="30">
        <v>0.35931230674226877</v>
      </c>
      <c r="K369" s="30">
        <v>0.3373171791723299</v>
      </c>
      <c r="L369" s="30">
        <v>0.32741189175645785</v>
      </c>
      <c r="M369" s="30">
        <v>0.33832596812822002</v>
      </c>
      <c r="N369" s="30">
        <v>0.34055156407519338</v>
      </c>
      <c r="O369" s="28">
        <v>1.2896280998385374E-2</v>
      </c>
      <c r="P369" s="28">
        <v>1.5355606109279085E-2</v>
      </c>
      <c r="Q369" s="123">
        <v>1.3653867656206213E-2</v>
      </c>
      <c r="R369" s="28">
        <v>1.4167321525237857E-2</v>
      </c>
      <c r="S369" s="28">
        <v>1.702541837133581E-2</v>
      </c>
      <c r="T369" s="28">
        <v>1.6916298406411002E-2</v>
      </c>
      <c r="U369" s="28">
        <v>1.9751990716361217E-2</v>
      </c>
      <c r="V369" s="28"/>
      <c r="W369" s="3"/>
      <c r="X369" s="3"/>
      <c r="Y369" s="3"/>
      <c r="Z369" s="28">
        <v>1.2896280998385374E-2</v>
      </c>
      <c r="AA369" s="28">
        <v>1.5355606109279085E-2</v>
      </c>
      <c r="AB369" s="28">
        <v>1.3653867656206213E-2</v>
      </c>
      <c r="AC369" s="28">
        <v>1.4167321525237857E-2</v>
      </c>
      <c r="AD369" s="28">
        <v>1.702541837133581E-2</v>
      </c>
      <c r="AE369" s="28">
        <v>1.6916298406411002E-2</v>
      </c>
      <c r="AF369" s="3"/>
      <c r="AG369" s="3"/>
      <c r="AH369" s="3"/>
      <c r="AI369" s="3"/>
      <c r="AJ369" s="3"/>
      <c r="AL369" s="45">
        <v>1.8</v>
      </c>
      <c r="AM369" s="45">
        <v>2</v>
      </c>
      <c r="AN369" s="45">
        <v>1.9</v>
      </c>
      <c r="AO369" s="45">
        <v>2.1</v>
      </c>
      <c r="AP369" s="45">
        <v>2.6</v>
      </c>
      <c r="AQ369" s="45">
        <v>2.5</v>
      </c>
      <c r="AR369" s="45">
        <v>2.9</v>
      </c>
    </row>
    <row r="370" spans="2:75" ht="15.75" thickBot="1" x14ac:dyDescent="0.3">
      <c r="D370" s="54" t="s">
        <v>187</v>
      </c>
      <c r="E370" s="34" t="s">
        <v>69</v>
      </c>
      <c r="F370" s="113" t="s">
        <v>6</v>
      </c>
      <c r="G370" s="34" t="s">
        <v>37</v>
      </c>
      <c r="H370" s="30">
        <v>0.40986859869088627</v>
      </c>
      <c r="I370" s="30">
        <v>0.44104413679622134</v>
      </c>
      <c r="J370" s="30">
        <v>0.44243757567668063</v>
      </c>
      <c r="K370" s="30">
        <v>0.41607030118777494</v>
      </c>
      <c r="L370" s="30">
        <v>0.43480599160504779</v>
      </c>
      <c r="M370" s="30">
        <v>0.41790416631698368</v>
      </c>
      <c r="N370" s="30">
        <v>0.42209171453543648</v>
      </c>
      <c r="O370" s="28">
        <v>1.1476320763344814E-2</v>
      </c>
      <c r="P370" s="28">
        <v>1.3231324103886642E-2</v>
      </c>
      <c r="Q370" s="123">
        <v>1.327312727030042E-2</v>
      </c>
      <c r="R370" s="28">
        <v>1.3314249638008799E-2</v>
      </c>
      <c r="S370" s="28">
        <v>1.391379173136153E-2</v>
      </c>
      <c r="T370" s="28">
        <v>1.4208741654777446E-2</v>
      </c>
      <c r="U370" s="28">
        <v>1.688366858141746E-2</v>
      </c>
      <c r="V370" s="28"/>
      <c r="W370" s="3"/>
      <c r="X370" s="3"/>
      <c r="Y370" s="3"/>
      <c r="Z370" s="28">
        <v>1.1476320763344814E-2</v>
      </c>
      <c r="AA370" s="28">
        <v>1.3231324103886642E-2</v>
      </c>
      <c r="AB370" s="28">
        <v>1.327312727030042E-2</v>
      </c>
      <c r="AC370" s="28">
        <v>1.3314249638008799E-2</v>
      </c>
      <c r="AD370" s="28">
        <v>1.391379173136153E-2</v>
      </c>
      <c r="AE370" s="28">
        <v>1.4208741654777446E-2</v>
      </c>
      <c r="AF370" s="3"/>
      <c r="AG370" s="3"/>
      <c r="AH370" s="3"/>
      <c r="AI370" s="3"/>
      <c r="AJ370" s="3"/>
      <c r="AL370" s="45">
        <v>1.4</v>
      </c>
      <c r="AM370" s="45">
        <v>1.5</v>
      </c>
      <c r="AN370" s="45">
        <v>1.5</v>
      </c>
      <c r="AO370" s="45">
        <v>1.6</v>
      </c>
      <c r="AP370" s="45">
        <v>1.6</v>
      </c>
      <c r="AQ370" s="45">
        <v>1.7</v>
      </c>
      <c r="AR370" s="45">
        <v>2</v>
      </c>
    </row>
    <row r="371" spans="2:75" ht="15.75" thickBot="1" x14ac:dyDescent="0.3">
      <c r="D371" s="54" t="s">
        <v>211</v>
      </c>
      <c r="E371" s="34" t="s">
        <v>69</v>
      </c>
      <c r="F371" s="113" t="s">
        <v>6</v>
      </c>
      <c r="G371" s="34" t="s">
        <v>79</v>
      </c>
      <c r="H371" s="30">
        <v>0.39181191200534249</v>
      </c>
      <c r="I371" s="30">
        <v>0.41926511603130695</v>
      </c>
      <c r="J371" s="30">
        <v>0.41873084889672529</v>
      </c>
      <c r="K371" s="30">
        <v>0.41758778898290783</v>
      </c>
      <c r="L371" s="30">
        <v>0.43036751720345517</v>
      </c>
      <c r="M371" s="30">
        <v>0.44436385064344736</v>
      </c>
      <c r="N371" s="30">
        <v>0.4540357939134832</v>
      </c>
      <c r="O371" s="28">
        <v>1.410522883219233E-2</v>
      </c>
      <c r="P371" s="28">
        <v>1.4255013945064437E-2</v>
      </c>
      <c r="Q371" s="123">
        <v>1.3399387164695211E-2</v>
      </c>
      <c r="R371" s="28">
        <v>1.4197984825418866E-2</v>
      </c>
      <c r="S371" s="28">
        <v>1.2911025516103656E-2</v>
      </c>
      <c r="T371" s="28">
        <v>1.4219643220590317E-2</v>
      </c>
      <c r="U371" s="28">
        <v>1.6345288580885395E-2</v>
      </c>
      <c r="V371" s="28"/>
      <c r="W371" s="3"/>
      <c r="X371" s="3"/>
      <c r="Y371" s="3"/>
      <c r="Z371" s="28">
        <v>1.410522883219233E-2</v>
      </c>
      <c r="AA371" s="28">
        <v>1.4255013945064437E-2</v>
      </c>
      <c r="AB371" s="28">
        <v>1.3399387164695211E-2</v>
      </c>
      <c r="AC371" s="28">
        <v>1.4197984825418866E-2</v>
      </c>
      <c r="AD371" s="28">
        <v>1.2911025516103656E-2</v>
      </c>
      <c r="AE371" s="28">
        <v>1.4219643220590317E-2</v>
      </c>
      <c r="AF371" s="3"/>
      <c r="AG371" s="3"/>
      <c r="AH371" s="3"/>
      <c r="AI371" s="3"/>
      <c r="AJ371" s="3"/>
      <c r="AL371" s="45">
        <v>1.8</v>
      </c>
      <c r="AM371" s="45">
        <v>1.7</v>
      </c>
      <c r="AN371" s="45">
        <v>1.6</v>
      </c>
      <c r="AO371" s="45">
        <v>1.7</v>
      </c>
      <c r="AP371" s="45">
        <v>1.5</v>
      </c>
      <c r="AQ371" s="45">
        <v>1.6</v>
      </c>
      <c r="AR371" s="45">
        <v>1.8</v>
      </c>
    </row>
    <row r="372" spans="2:75" s="24" customFormat="1" ht="15.75" thickBot="1" x14ac:dyDescent="0.3">
      <c r="B372" s="67"/>
      <c r="D372" s="60" t="s">
        <v>97</v>
      </c>
      <c r="E372" s="36" t="s">
        <v>69</v>
      </c>
      <c r="F372" s="115" t="s">
        <v>6</v>
      </c>
      <c r="G372" s="36" t="s">
        <v>0</v>
      </c>
      <c r="H372" s="33">
        <v>0.33930401303940488</v>
      </c>
      <c r="I372" s="33">
        <v>0.36359487511650107</v>
      </c>
      <c r="J372" s="33">
        <v>0.35511030007594502</v>
      </c>
      <c r="K372" s="33">
        <v>0.33928148706883754</v>
      </c>
      <c r="L372" s="33">
        <v>0.34244671308329833</v>
      </c>
      <c r="M372" s="33">
        <v>0.33989427100303682</v>
      </c>
      <c r="N372" s="33">
        <v>0.34260471156470756</v>
      </c>
      <c r="O372" s="29">
        <v>6.1074722347092877E-3</v>
      </c>
      <c r="P372" s="29">
        <v>6.5447077520970195E-3</v>
      </c>
      <c r="Q372" s="124">
        <v>6.391985401367011E-3</v>
      </c>
      <c r="R372" s="29">
        <v>6.7856297413767504E-3</v>
      </c>
      <c r="S372" s="29">
        <v>6.8489342616659668E-3</v>
      </c>
      <c r="T372" s="29">
        <v>6.7978854200607362E-3</v>
      </c>
      <c r="U372" s="29">
        <v>8.2225130775529804E-3</v>
      </c>
      <c r="V372" s="29"/>
      <c r="W372" s="25"/>
      <c r="X372" s="25"/>
      <c r="Y372" s="25"/>
      <c r="Z372" s="29">
        <v>6.1074722347092877E-3</v>
      </c>
      <c r="AA372" s="29">
        <v>6.5447077520970195E-3</v>
      </c>
      <c r="AB372" s="29">
        <v>6.391985401367011E-3</v>
      </c>
      <c r="AC372" s="29">
        <v>6.7856297413767504E-3</v>
      </c>
      <c r="AD372" s="29">
        <v>6.8489342616659668E-3</v>
      </c>
      <c r="AE372" s="29">
        <v>6.7978854200607362E-3</v>
      </c>
      <c r="AF372" s="25"/>
      <c r="AG372" s="25"/>
      <c r="AH372" s="25"/>
      <c r="AI372" s="25"/>
      <c r="AJ372" s="25"/>
      <c r="AK372"/>
      <c r="AL372" s="42">
        <v>0.9</v>
      </c>
      <c r="AM372" s="42">
        <v>0.9</v>
      </c>
      <c r="AN372" s="42">
        <v>0.9</v>
      </c>
      <c r="AO372" s="42">
        <v>1</v>
      </c>
      <c r="AP372" s="42">
        <v>1</v>
      </c>
      <c r="AQ372" s="42">
        <v>1</v>
      </c>
      <c r="AR372" s="42">
        <v>1.2</v>
      </c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2:75" ht="15.75" thickBot="1" x14ac:dyDescent="0.3">
      <c r="D373" s="54" t="s">
        <v>98</v>
      </c>
      <c r="E373" s="34" t="s">
        <v>67</v>
      </c>
      <c r="F373" s="113" t="s">
        <v>4</v>
      </c>
      <c r="G373" s="34" t="s">
        <v>34</v>
      </c>
      <c r="H373" s="30">
        <v>0.66441118574563363</v>
      </c>
      <c r="I373" s="30">
        <v>0.70960244061855382</v>
      </c>
      <c r="J373" s="30">
        <v>0.7601087872450879</v>
      </c>
      <c r="K373" s="30">
        <v>0.78025746404719076</v>
      </c>
      <c r="L373" s="30">
        <v>0.79313528589267157</v>
      </c>
      <c r="M373" s="30">
        <v>0.82307659512416953</v>
      </c>
      <c r="N373" s="30">
        <v>0.83522611693921822</v>
      </c>
      <c r="O373" s="28">
        <v>1.4617046086403941E-2</v>
      </c>
      <c r="P373" s="28">
        <v>1.1353639049896861E-2</v>
      </c>
      <c r="Q373" s="123">
        <v>1.2161740595921407E-2</v>
      </c>
      <c r="R373" s="28">
        <v>1.4044634352849434E-2</v>
      </c>
      <c r="S373" s="28">
        <v>1.4276435146068089E-2</v>
      </c>
      <c r="T373" s="28">
        <v>1.6461531902483392E-2</v>
      </c>
      <c r="U373" s="28">
        <v>2.0045426806541235E-2</v>
      </c>
      <c r="V373" s="28"/>
      <c r="W373" s="3"/>
      <c r="X373" s="3"/>
      <c r="Y373" s="3"/>
      <c r="Z373" s="28">
        <v>1.4617046086403941E-2</v>
      </c>
      <c r="AA373" s="28">
        <v>1.1353639049896861E-2</v>
      </c>
      <c r="AB373" s="28">
        <v>1.2161740595921407E-2</v>
      </c>
      <c r="AC373" s="28">
        <v>1.4044634352849434E-2</v>
      </c>
      <c r="AD373" s="28">
        <v>1.4276435146068089E-2</v>
      </c>
      <c r="AE373" s="28">
        <v>1.6461531902483392E-2</v>
      </c>
      <c r="AF373" s="3"/>
      <c r="AG373" s="3"/>
      <c r="AH373" s="3"/>
      <c r="AI373" s="3"/>
      <c r="AJ373" s="3"/>
      <c r="AL373" s="45">
        <v>1.1000000000000001</v>
      </c>
      <c r="AM373" s="45">
        <v>0.8</v>
      </c>
      <c r="AN373" s="45">
        <v>0.8</v>
      </c>
      <c r="AO373" s="45">
        <v>0.9</v>
      </c>
      <c r="AP373" s="45">
        <v>0.9</v>
      </c>
      <c r="AQ373" s="45">
        <v>1</v>
      </c>
      <c r="AR373" s="45">
        <v>1.2</v>
      </c>
    </row>
    <row r="374" spans="2:75" ht="15.75" thickBot="1" x14ac:dyDescent="0.3">
      <c r="D374" s="54" t="s">
        <v>99</v>
      </c>
      <c r="E374" s="34" t="s">
        <v>67</v>
      </c>
      <c r="F374" s="113" t="s">
        <v>4</v>
      </c>
      <c r="G374" s="34" t="s">
        <v>35</v>
      </c>
      <c r="H374" s="30">
        <v>0.38817860931567061</v>
      </c>
      <c r="I374" s="30">
        <v>0.3880154884627387</v>
      </c>
      <c r="J374" s="30">
        <v>0.41255407862235727</v>
      </c>
      <c r="K374" s="30">
        <v>0.41634809366968639</v>
      </c>
      <c r="L374" s="30">
        <v>0.46575318792981324</v>
      </c>
      <c r="M374" s="30">
        <v>0.47663514228089304</v>
      </c>
      <c r="N374" s="30">
        <v>0.49874120713869463</v>
      </c>
      <c r="O374" s="28">
        <v>1.1645358279470117E-2</v>
      </c>
      <c r="P374" s="28">
        <v>1.3192526607733115E-2</v>
      </c>
      <c r="Q374" s="123">
        <v>1.2376622358670718E-2</v>
      </c>
      <c r="R374" s="28">
        <v>1.0825050435411846E-2</v>
      </c>
      <c r="S374" s="28">
        <v>2.3287659396490662E-2</v>
      </c>
      <c r="T374" s="28">
        <v>1.4299054268426791E-2</v>
      </c>
      <c r="U374" s="28">
        <v>1.6957201042715617E-2</v>
      </c>
      <c r="V374" s="28"/>
      <c r="W374" s="3"/>
      <c r="X374" s="3"/>
      <c r="Y374" s="3"/>
      <c r="Z374" s="28">
        <v>1.1645358279470117E-2</v>
      </c>
      <c r="AA374" s="28">
        <v>1.3192526607733115E-2</v>
      </c>
      <c r="AB374" s="28">
        <v>1.2376622358670718E-2</v>
      </c>
      <c r="AC374" s="28">
        <v>1.0825050435411846E-2</v>
      </c>
      <c r="AD374" s="28">
        <v>2.3287659396490662E-2</v>
      </c>
      <c r="AE374" s="28">
        <v>1.4299054268426791E-2</v>
      </c>
      <c r="AF374" s="3"/>
      <c r="AG374" s="3"/>
      <c r="AH374" s="3"/>
      <c r="AI374" s="3"/>
      <c r="AJ374" s="3"/>
      <c r="AL374" s="45">
        <v>1.5</v>
      </c>
      <c r="AM374" s="45">
        <v>1.7</v>
      </c>
      <c r="AN374" s="45">
        <v>1.5</v>
      </c>
      <c r="AO374" s="45">
        <v>1.3</v>
      </c>
      <c r="AP374" s="45">
        <v>2.5</v>
      </c>
      <c r="AQ374" s="45">
        <v>1.5</v>
      </c>
      <c r="AR374" s="45">
        <v>1.7</v>
      </c>
    </row>
    <row r="375" spans="2:75" ht="15.75" thickBot="1" x14ac:dyDescent="0.3">
      <c r="D375" s="54" t="s">
        <v>255</v>
      </c>
      <c r="E375" s="34" t="s">
        <v>67</v>
      </c>
      <c r="F375" s="113" t="s">
        <v>4</v>
      </c>
      <c r="G375" s="34" t="s">
        <v>36</v>
      </c>
      <c r="H375" s="30">
        <v>0.32995644069930302</v>
      </c>
      <c r="I375" s="30">
        <v>0.33678360618554676</v>
      </c>
      <c r="J375" s="30">
        <v>0.36729614359437218</v>
      </c>
      <c r="K375" s="30">
        <v>0.39389815692159136</v>
      </c>
      <c r="L375" s="30">
        <v>0.42375623647743804</v>
      </c>
      <c r="M375" s="30">
        <v>0.40614056288809175</v>
      </c>
      <c r="N375" s="30">
        <v>0.42461154655606814</v>
      </c>
      <c r="O375" s="28">
        <v>5.9392159325874546E-3</v>
      </c>
      <c r="P375" s="28">
        <v>6.7356721237109354E-3</v>
      </c>
      <c r="Q375" s="123">
        <v>9.5496997334536763E-3</v>
      </c>
      <c r="R375" s="28">
        <v>1.181694470764774E-2</v>
      </c>
      <c r="S375" s="28">
        <v>1.4407712040232895E-2</v>
      </c>
      <c r="T375" s="28">
        <v>1.380877913819512E-2</v>
      </c>
      <c r="U375" s="28">
        <v>1.6135238769130589E-2</v>
      </c>
      <c r="V375" s="28"/>
      <c r="W375" s="3"/>
      <c r="X375" s="3"/>
      <c r="Y375" s="3"/>
      <c r="Z375" s="28">
        <v>5.9392159325874546E-3</v>
      </c>
      <c r="AA375" s="28">
        <v>6.7356721237109354E-3</v>
      </c>
      <c r="AB375" s="28">
        <v>9.5496997334536763E-3</v>
      </c>
      <c r="AC375" s="28">
        <v>1.181694470764774E-2</v>
      </c>
      <c r="AD375" s="28">
        <v>1.4407712040232895E-2</v>
      </c>
      <c r="AE375" s="28">
        <v>1.380877913819512E-2</v>
      </c>
      <c r="AF375" s="3"/>
      <c r="AG375" s="3"/>
      <c r="AH375" s="3"/>
      <c r="AI375" s="3"/>
      <c r="AJ375" s="3"/>
      <c r="AL375" s="45">
        <v>0.9</v>
      </c>
      <c r="AM375" s="45">
        <v>1</v>
      </c>
      <c r="AN375" s="45">
        <v>1.3</v>
      </c>
      <c r="AO375" s="45">
        <v>1.5</v>
      </c>
      <c r="AP375" s="45">
        <v>1.7</v>
      </c>
      <c r="AQ375" s="45">
        <v>1.7</v>
      </c>
      <c r="AR375" s="45">
        <v>1.9</v>
      </c>
    </row>
    <row r="376" spans="2:75" ht="15.75" thickBot="1" x14ac:dyDescent="0.3">
      <c r="D376" s="54" t="s">
        <v>188</v>
      </c>
      <c r="E376" s="34" t="s">
        <v>67</v>
      </c>
      <c r="F376" s="113" t="s">
        <v>4</v>
      </c>
      <c r="G376" s="34" t="s">
        <v>37</v>
      </c>
      <c r="H376" s="30">
        <v>0.28389081261233695</v>
      </c>
      <c r="I376" s="30">
        <v>0.27573794649614192</v>
      </c>
      <c r="J376" s="30">
        <v>0.28537244522144717</v>
      </c>
      <c r="K376" s="30">
        <v>0.30945121728850972</v>
      </c>
      <c r="L376" s="30">
        <v>0.30864476088930842</v>
      </c>
      <c r="M376" s="30">
        <v>0.32078398825892207</v>
      </c>
      <c r="N376" s="30">
        <v>0.3387582145234922</v>
      </c>
      <c r="O376" s="28">
        <v>7.3811611279207615E-3</v>
      </c>
      <c r="P376" s="28">
        <v>7.720662501891973E-3</v>
      </c>
      <c r="Q376" s="123">
        <v>7.99042846620052E-3</v>
      </c>
      <c r="R376" s="28">
        <v>9.9024389532323103E-3</v>
      </c>
      <c r="S376" s="28">
        <v>1.0493921870236487E-2</v>
      </c>
      <c r="T376" s="28">
        <v>9.6235196477676629E-3</v>
      </c>
      <c r="U376" s="28">
        <v>1.0162746435704766E-2</v>
      </c>
      <c r="V376" s="28"/>
      <c r="W376" s="3"/>
      <c r="X376" s="3"/>
      <c r="Y376" s="3"/>
      <c r="Z376" s="28">
        <v>7.3811611279207615E-3</v>
      </c>
      <c r="AA376" s="28">
        <v>7.720662501891973E-3</v>
      </c>
      <c r="AB376" s="28">
        <v>7.99042846620052E-3</v>
      </c>
      <c r="AC376" s="28">
        <v>9.9024389532323103E-3</v>
      </c>
      <c r="AD376" s="28">
        <v>1.0493921870236487E-2</v>
      </c>
      <c r="AE376" s="28">
        <v>9.6235196477676629E-3</v>
      </c>
      <c r="AF376" s="3"/>
      <c r="AG376" s="3"/>
      <c r="AH376" s="3"/>
      <c r="AI376" s="3"/>
      <c r="AJ376" s="3"/>
      <c r="AL376" s="45">
        <v>1.3</v>
      </c>
      <c r="AM376" s="45">
        <v>1.4</v>
      </c>
      <c r="AN376" s="45">
        <v>1.4</v>
      </c>
      <c r="AO376" s="45">
        <v>1.6</v>
      </c>
      <c r="AP376" s="45">
        <v>1.7</v>
      </c>
      <c r="AQ376" s="45">
        <v>1.5</v>
      </c>
      <c r="AR376" s="45">
        <v>1.5</v>
      </c>
    </row>
    <row r="377" spans="2:75" ht="15.75" thickBot="1" x14ac:dyDescent="0.3">
      <c r="D377" s="54" t="s">
        <v>212</v>
      </c>
      <c r="E377" s="34" t="s">
        <v>67</v>
      </c>
      <c r="F377" s="113" t="s">
        <v>4</v>
      </c>
      <c r="G377" s="34" t="s">
        <v>79</v>
      </c>
      <c r="H377" s="30">
        <v>0.36138281676258865</v>
      </c>
      <c r="I377" s="30">
        <v>0.34977547942092729</v>
      </c>
      <c r="J377" s="30">
        <v>0.35332231406656128</v>
      </c>
      <c r="K377" s="30">
        <v>0.3576999713696582</v>
      </c>
      <c r="L377" s="30">
        <v>0.36018045830126516</v>
      </c>
      <c r="M377" s="30">
        <v>0.35439555385545463</v>
      </c>
      <c r="N377" s="30">
        <v>0.35206548578106345</v>
      </c>
      <c r="O377" s="28">
        <v>1.1564250136402839E-2</v>
      </c>
      <c r="P377" s="28">
        <v>9.7937134237859637E-3</v>
      </c>
      <c r="Q377" s="123">
        <v>1.0599669421996838E-2</v>
      </c>
      <c r="R377" s="28">
        <v>1.1446399083829061E-2</v>
      </c>
      <c r="S377" s="28">
        <v>7.2036091660253035E-3</v>
      </c>
      <c r="T377" s="28">
        <v>9.9230755079527284E-3</v>
      </c>
      <c r="U377" s="28">
        <v>9.8578336018697761E-3</v>
      </c>
      <c r="V377" s="28"/>
      <c r="W377" s="3"/>
      <c r="X377" s="3"/>
      <c r="Y377" s="3"/>
      <c r="Z377" s="28">
        <v>1.1564250136402839E-2</v>
      </c>
      <c r="AA377" s="28">
        <v>9.7937134237859637E-3</v>
      </c>
      <c r="AB377" s="28">
        <v>1.0599669421996838E-2</v>
      </c>
      <c r="AC377" s="28">
        <v>1.1446399083829061E-2</v>
      </c>
      <c r="AD377" s="28">
        <v>7.2036091660253035E-3</v>
      </c>
      <c r="AE377" s="28">
        <v>9.9230755079527284E-3</v>
      </c>
      <c r="AF377" s="3"/>
      <c r="AG377" s="3"/>
      <c r="AH377" s="3"/>
      <c r="AI377" s="3"/>
      <c r="AJ377" s="3"/>
      <c r="AL377" s="45">
        <v>1.6</v>
      </c>
      <c r="AM377" s="45">
        <v>1.4</v>
      </c>
      <c r="AN377" s="45">
        <v>1.5</v>
      </c>
      <c r="AO377" s="45">
        <v>1.6</v>
      </c>
      <c r="AP377" s="45">
        <v>1</v>
      </c>
      <c r="AQ377" s="45">
        <v>1.4</v>
      </c>
      <c r="AR377" s="45">
        <v>1.4</v>
      </c>
    </row>
    <row r="378" spans="2:75" ht="15.75" thickBot="1" x14ac:dyDescent="0.3">
      <c r="D378" s="59" t="s">
        <v>100</v>
      </c>
      <c r="E378" s="35" t="s">
        <v>67</v>
      </c>
      <c r="F378" s="114" t="s">
        <v>4</v>
      </c>
      <c r="G378" s="35" t="s">
        <v>0</v>
      </c>
      <c r="H378" s="31">
        <v>0.37264491782882025</v>
      </c>
      <c r="I378" s="31">
        <v>0.37528416688004401</v>
      </c>
      <c r="J378" s="31">
        <v>0.3959494243728035</v>
      </c>
      <c r="K378" s="31">
        <v>0.41172032313098045</v>
      </c>
      <c r="L378" s="31">
        <v>0.42613717419416497</v>
      </c>
      <c r="M378" s="31">
        <v>0.42727476100271639</v>
      </c>
      <c r="N378" s="31">
        <v>0.43955250487441777</v>
      </c>
      <c r="O378" s="28">
        <v>4.4717390139458434E-3</v>
      </c>
      <c r="P378" s="28">
        <v>4.5034100025605275E-3</v>
      </c>
      <c r="Q378" s="123">
        <v>4.751393092473642E-3</v>
      </c>
      <c r="R378" s="28">
        <v>4.940643877571765E-3</v>
      </c>
      <c r="S378" s="28">
        <v>5.9659204387183095E-3</v>
      </c>
      <c r="T378" s="28">
        <v>5.9818466540380285E-3</v>
      </c>
      <c r="U378" s="28">
        <v>5.2746300584930132E-3</v>
      </c>
      <c r="V378" s="28"/>
      <c r="W378" s="3"/>
      <c r="X378" s="3"/>
      <c r="Y378" s="3"/>
      <c r="Z378" s="28">
        <v>4.4717390139458434E-3</v>
      </c>
      <c r="AA378" s="28">
        <v>4.5034100025605275E-3</v>
      </c>
      <c r="AB378" s="28">
        <v>4.751393092473642E-3</v>
      </c>
      <c r="AC378" s="28">
        <v>4.940643877571765E-3</v>
      </c>
      <c r="AD378" s="28">
        <v>5.9659204387183095E-3</v>
      </c>
      <c r="AE378" s="28">
        <v>5.9818466540380285E-3</v>
      </c>
      <c r="AF378" s="3"/>
      <c r="AG378" s="3"/>
      <c r="AH378" s="3"/>
      <c r="AI378" s="3"/>
      <c r="AJ378" s="3"/>
      <c r="AL378" s="45">
        <v>0.6</v>
      </c>
      <c r="AM378" s="45">
        <v>0.6</v>
      </c>
      <c r="AN378" s="45">
        <v>0.6</v>
      </c>
      <c r="AO378" s="45">
        <v>0.6</v>
      </c>
      <c r="AP378" s="45">
        <v>0.7</v>
      </c>
      <c r="AQ378" s="45">
        <v>0.7</v>
      </c>
      <c r="AR378" s="45">
        <v>0.6</v>
      </c>
    </row>
    <row r="379" spans="2:75" ht="15.75" thickBot="1" x14ac:dyDescent="0.3">
      <c r="D379" s="54" t="s">
        <v>101</v>
      </c>
      <c r="E379" s="34" t="s">
        <v>67</v>
      </c>
      <c r="F379" s="113" t="s">
        <v>5</v>
      </c>
      <c r="G379" s="34" t="s">
        <v>34</v>
      </c>
      <c r="H379" s="32">
        <v>0.67546792579184645</v>
      </c>
      <c r="I379" s="32">
        <v>0.71066809866593295</v>
      </c>
      <c r="J379" s="32">
        <v>0.76516460766773353</v>
      </c>
      <c r="K379" s="32">
        <v>0.76932511347217902</v>
      </c>
      <c r="L379" s="32">
        <v>0.77780227040838701</v>
      </c>
      <c r="M379" s="32">
        <v>0.81666867818866462</v>
      </c>
      <c r="N379" s="32">
        <v>0.81003772647567329</v>
      </c>
      <c r="O379" s="28">
        <v>2.0264037773755392E-2</v>
      </c>
      <c r="P379" s="28">
        <v>1.7056034367982392E-2</v>
      </c>
      <c r="Q379" s="123">
        <v>1.8363950584025603E-2</v>
      </c>
      <c r="R379" s="28">
        <v>2.0002452950276653E-2</v>
      </c>
      <c r="S379" s="28">
        <v>1.7111649948984516E-2</v>
      </c>
      <c r="T379" s="28">
        <v>2.2866722989282606E-2</v>
      </c>
      <c r="U379" s="28">
        <v>3.2401509059026931E-2</v>
      </c>
      <c r="V379" s="28"/>
      <c r="W379" s="3"/>
      <c r="X379" s="3"/>
      <c r="Y379" s="3"/>
      <c r="Z379" s="28">
        <v>2.0264037773755392E-2</v>
      </c>
      <c r="AA379" s="28">
        <v>1.7056034367982392E-2</v>
      </c>
      <c r="AB379" s="28">
        <v>1.8363950584025603E-2</v>
      </c>
      <c r="AC379" s="28">
        <v>2.0002452950276653E-2</v>
      </c>
      <c r="AD379" s="28">
        <v>1.7111649948984516E-2</v>
      </c>
      <c r="AE379" s="28">
        <v>2.2866722989282606E-2</v>
      </c>
      <c r="AF379" s="3"/>
      <c r="AG379" s="3"/>
      <c r="AH379" s="3"/>
      <c r="AI379" s="3"/>
      <c r="AJ379" s="3"/>
      <c r="AL379" s="45">
        <v>1.5</v>
      </c>
      <c r="AM379" s="45">
        <v>1.2</v>
      </c>
      <c r="AN379" s="45">
        <v>1.2</v>
      </c>
      <c r="AO379" s="45">
        <v>1.3</v>
      </c>
      <c r="AP379" s="45">
        <v>1.1000000000000001</v>
      </c>
      <c r="AQ379" s="45">
        <v>1.4</v>
      </c>
      <c r="AR379" s="45">
        <v>2</v>
      </c>
    </row>
    <row r="380" spans="2:75" ht="15.75" thickBot="1" x14ac:dyDescent="0.3">
      <c r="D380" s="54" t="s">
        <v>102</v>
      </c>
      <c r="E380" s="34" t="s">
        <v>67</v>
      </c>
      <c r="F380" s="113" t="s">
        <v>5</v>
      </c>
      <c r="G380" s="34" t="s">
        <v>35</v>
      </c>
      <c r="H380" s="30">
        <v>0.35796513897236837</v>
      </c>
      <c r="I380" s="30">
        <v>0.35810258580486309</v>
      </c>
      <c r="J380" s="30">
        <v>0.38504981083568268</v>
      </c>
      <c r="K380" s="30">
        <v>0.37633656596490772</v>
      </c>
      <c r="L380" s="30">
        <v>0.42376628537858108</v>
      </c>
      <c r="M380" s="30">
        <v>0.42967747234396692</v>
      </c>
      <c r="N380" s="30">
        <v>0.42986581997730783</v>
      </c>
      <c r="O380" s="28">
        <v>1.9330117504507895E-2</v>
      </c>
      <c r="P380" s="28">
        <v>1.5756513775413979E-2</v>
      </c>
      <c r="Q380" s="123">
        <v>1.8482390920112769E-2</v>
      </c>
      <c r="R380" s="28">
        <v>1.8064155166315571E-2</v>
      </c>
      <c r="S380" s="28">
        <v>2.1188314268929052E-2</v>
      </c>
      <c r="T380" s="28">
        <v>1.6327743949070741E-2</v>
      </c>
      <c r="U380" s="28">
        <v>2.3212754278774624E-2</v>
      </c>
      <c r="V380" s="28"/>
      <c r="W380" s="3"/>
      <c r="X380" s="3"/>
      <c r="Y380" s="3"/>
      <c r="Z380" s="28">
        <v>1.9330117504507895E-2</v>
      </c>
      <c r="AA380" s="28">
        <v>1.5756513775413979E-2</v>
      </c>
      <c r="AB380" s="28">
        <v>1.8482390920112769E-2</v>
      </c>
      <c r="AC380" s="28">
        <v>1.8064155166315571E-2</v>
      </c>
      <c r="AD380" s="28">
        <v>2.1188314268929052E-2</v>
      </c>
      <c r="AE380" s="28">
        <v>1.6327743949070741E-2</v>
      </c>
      <c r="AF380" s="3"/>
      <c r="AG380" s="3"/>
      <c r="AH380" s="3"/>
      <c r="AI380" s="3"/>
      <c r="AJ380" s="3"/>
      <c r="AL380" s="45">
        <v>2.7</v>
      </c>
      <c r="AM380" s="45">
        <v>2.2000000000000002</v>
      </c>
      <c r="AN380" s="45">
        <v>2.4</v>
      </c>
      <c r="AO380" s="45">
        <v>2.4</v>
      </c>
      <c r="AP380" s="45">
        <v>2.5</v>
      </c>
      <c r="AQ380" s="45">
        <v>1.9</v>
      </c>
      <c r="AR380" s="45">
        <v>2.7</v>
      </c>
    </row>
    <row r="381" spans="2:75" ht="15.75" thickBot="1" x14ac:dyDescent="0.3">
      <c r="D381" s="54" t="s">
        <v>256</v>
      </c>
      <c r="E381" s="34" t="s">
        <v>67</v>
      </c>
      <c r="F381" s="113" t="s">
        <v>5</v>
      </c>
      <c r="G381" s="34" t="s">
        <v>36</v>
      </c>
      <c r="H381" s="30">
        <v>0.30559638150038321</v>
      </c>
      <c r="I381" s="30">
        <v>0.30437873550959643</v>
      </c>
      <c r="J381" s="30">
        <v>0.32746731984882538</v>
      </c>
      <c r="K381" s="30">
        <v>0.34235114382199566</v>
      </c>
      <c r="L381" s="30">
        <v>0.37408589045545609</v>
      </c>
      <c r="M381" s="30">
        <v>0.35115861502284224</v>
      </c>
      <c r="N381" s="30">
        <v>0.36866806926687168</v>
      </c>
      <c r="O381" s="28">
        <v>1.0390276971013029E-2</v>
      </c>
      <c r="P381" s="28">
        <v>1.278390689140305E-2</v>
      </c>
      <c r="Q381" s="123">
        <v>1.2443758154255365E-2</v>
      </c>
      <c r="R381" s="28">
        <v>1.4378748040523819E-2</v>
      </c>
      <c r="S381" s="28">
        <v>1.7956122741861893E-2</v>
      </c>
      <c r="T381" s="28">
        <v>1.7557930751142113E-2</v>
      </c>
      <c r="U381" s="28">
        <v>2.1382748017478557E-2</v>
      </c>
      <c r="V381" s="28"/>
      <c r="W381" s="3"/>
      <c r="X381" s="3"/>
      <c r="Y381" s="3"/>
      <c r="Z381" s="28">
        <v>1.0390276971013029E-2</v>
      </c>
      <c r="AA381" s="28">
        <v>1.278390689140305E-2</v>
      </c>
      <c r="AB381" s="28">
        <v>1.2443758154255365E-2</v>
      </c>
      <c r="AC381" s="28">
        <v>1.4378748040523819E-2</v>
      </c>
      <c r="AD381" s="28">
        <v>1.7956122741861893E-2</v>
      </c>
      <c r="AE381" s="28">
        <v>1.7557930751142113E-2</v>
      </c>
      <c r="AF381" s="3"/>
      <c r="AG381" s="3"/>
      <c r="AH381" s="3"/>
      <c r="AI381" s="3"/>
      <c r="AJ381" s="3"/>
      <c r="AL381" s="45">
        <v>1.7</v>
      </c>
      <c r="AM381" s="45">
        <v>2.1</v>
      </c>
      <c r="AN381" s="45">
        <v>1.9</v>
      </c>
      <c r="AO381" s="45">
        <v>2.1</v>
      </c>
      <c r="AP381" s="45">
        <v>2.4</v>
      </c>
      <c r="AQ381" s="45">
        <v>2.5</v>
      </c>
      <c r="AR381" s="45">
        <v>2.9</v>
      </c>
    </row>
    <row r="382" spans="2:75" ht="15.75" thickBot="1" x14ac:dyDescent="0.3">
      <c r="D382" s="54" t="s">
        <v>189</v>
      </c>
      <c r="E382" s="34" t="s">
        <v>67</v>
      </c>
      <c r="F382" s="113" t="s">
        <v>5</v>
      </c>
      <c r="G382" s="34" t="s">
        <v>37</v>
      </c>
      <c r="H382" s="30">
        <v>0.21233421322644042</v>
      </c>
      <c r="I382" s="30">
        <v>0.20790683285288791</v>
      </c>
      <c r="J382" s="30">
        <v>0.22434669247634662</v>
      </c>
      <c r="K382" s="30">
        <v>0.24479887594796493</v>
      </c>
      <c r="L382" s="30">
        <v>0.25168914805214843</v>
      </c>
      <c r="M382" s="30">
        <v>0.25831309972570471</v>
      </c>
      <c r="N382" s="30">
        <v>0.28358845971567409</v>
      </c>
      <c r="O382" s="28">
        <v>9.7673738084162586E-3</v>
      </c>
      <c r="P382" s="28">
        <v>9.9795279769386187E-3</v>
      </c>
      <c r="Q382" s="123">
        <v>1.121733462381733E-2</v>
      </c>
      <c r="R382" s="28">
        <v>1.0771150541710456E-2</v>
      </c>
      <c r="S382" s="28">
        <v>1.258445740260742E-2</v>
      </c>
      <c r="T382" s="28">
        <v>1.3948907385188057E-2</v>
      </c>
      <c r="U382" s="28">
        <v>1.7015307582940443E-2</v>
      </c>
      <c r="V382" s="28"/>
      <c r="W382" s="3"/>
      <c r="X382" s="3"/>
      <c r="Y382" s="3"/>
      <c r="Z382" s="28">
        <v>9.7673738084162586E-3</v>
      </c>
      <c r="AA382" s="28">
        <v>9.9795279769386187E-3</v>
      </c>
      <c r="AB382" s="28">
        <v>1.121733462381733E-2</v>
      </c>
      <c r="AC382" s="28">
        <v>1.0771150541710456E-2</v>
      </c>
      <c r="AD382" s="28">
        <v>1.258445740260742E-2</v>
      </c>
      <c r="AE382" s="28">
        <v>1.3948907385188057E-2</v>
      </c>
      <c r="AF382" s="3"/>
      <c r="AG382" s="3"/>
      <c r="AH382" s="3"/>
      <c r="AI382" s="3"/>
      <c r="AJ382" s="3"/>
      <c r="AL382" s="45">
        <v>2.2999999999999998</v>
      </c>
      <c r="AM382" s="45">
        <v>2.4</v>
      </c>
      <c r="AN382" s="45">
        <v>2.5</v>
      </c>
      <c r="AO382" s="45">
        <v>2.2000000000000002</v>
      </c>
      <c r="AP382" s="45">
        <v>2.5</v>
      </c>
      <c r="AQ382" s="45">
        <v>2.7</v>
      </c>
      <c r="AR382" s="45">
        <v>3</v>
      </c>
    </row>
    <row r="383" spans="2:75" ht="15.75" thickBot="1" x14ac:dyDescent="0.3">
      <c r="D383" s="54" t="s">
        <v>213</v>
      </c>
      <c r="E383" s="34" t="s">
        <v>67</v>
      </c>
      <c r="F383" s="113" t="s">
        <v>5</v>
      </c>
      <c r="G383" s="34" t="s">
        <v>79</v>
      </c>
      <c r="H383" s="30">
        <v>0.18793991686610403</v>
      </c>
      <c r="I383" s="30">
        <v>0.18833463719631915</v>
      </c>
      <c r="J383" s="30">
        <v>0.19613144458795073</v>
      </c>
      <c r="K383" s="30">
        <v>0.20006358077927267</v>
      </c>
      <c r="L383" s="30">
        <v>0.21761557255673736</v>
      </c>
      <c r="M383" s="30">
        <v>0.22361334272393943</v>
      </c>
      <c r="N383" s="30">
        <v>0.22708854046713142</v>
      </c>
      <c r="O383" s="28">
        <v>1.3907553848091699E-2</v>
      </c>
      <c r="P383" s="28">
        <v>1.1676747506171788E-2</v>
      </c>
      <c r="Q383" s="123">
        <v>1.137562378610114E-2</v>
      </c>
      <c r="R383" s="28">
        <v>1.1603687685197815E-2</v>
      </c>
      <c r="S383" s="28">
        <v>1.2186472063177292E-2</v>
      </c>
      <c r="T383" s="28">
        <v>1.2969573877988487E-2</v>
      </c>
      <c r="U383" s="28">
        <v>1.2262781185225098E-2</v>
      </c>
      <c r="V383" s="28"/>
      <c r="W383" s="3"/>
      <c r="X383" s="3"/>
      <c r="Y383" s="3"/>
      <c r="Z383" s="28">
        <v>1.3907553848091699E-2</v>
      </c>
      <c r="AA383" s="28">
        <v>1.1676747506171788E-2</v>
      </c>
      <c r="AB383" s="28">
        <v>1.137562378610114E-2</v>
      </c>
      <c r="AC383" s="28">
        <v>1.1603687685197815E-2</v>
      </c>
      <c r="AD383" s="28">
        <v>1.2186472063177292E-2</v>
      </c>
      <c r="AE383" s="28">
        <v>1.2969573877988487E-2</v>
      </c>
      <c r="AF383" s="3"/>
      <c r="AG383" s="3"/>
      <c r="AH383" s="3"/>
      <c r="AI383" s="3"/>
      <c r="AJ383" s="3"/>
      <c r="AL383" s="45">
        <v>3.7</v>
      </c>
      <c r="AM383" s="45">
        <v>3.1</v>
      </c>
      <c r="AN383" s="45">
        <v>2.9</v>
      </c>
      <c r="AO383" s="45">
        <v>2.9</v>
      </c>
      <c r="AP383" s="45">
        <v>2.8</v>
      </c>
      <c r="AQ383" s="45">
        <v>2.9</v>
      </c>
      <c r="AR383" s="45">
        <v>2.7</v>
      </c>
    </row>
    <row r="384" spans="2:75" ht="15.75" thickBot="1" x14ac:dyDescent="0.3">
      <c r="D384" s="59" t="s">
        <v>103</v>
      </c>
      <c r="E384" s="35" t="s">
        <v>67</v>
      </c>
      <c r="F384" s="114" t="s">
        <v>5</v>
      </c>
      <c r="G384" s="35" t="s">
        <v>0</v>
      </c>
      <c r="H384" s="31">
        <v>0.32117541310455722</v>
      </c>
      <c r="I384" s="31">
        <v>0.32267258013792616</v>
      </c>
      <c r="J384" s="31">
        <v>0.34423675930459918</v>
      </c>
      <c r="K384" s="31">
        <v>0.35084160932017205</v>
      </c>
      <c r="L384" s="31">
        <v>0.36879470603009068</v>
      </c>
      <c r="M384" s="31">
        <v>0.36802056767025942</v>
      </c>
      <c r="N384" s="31">
        <v>0.37689029231591759</v>
      </c>
      <c r="O384" s="28">
        <v>5.7811574358820304E-3</v>
      </c>
      <c r="P384" s="28">
        <v>6.4534516027585235E-3</v>
      </c>
      <c r="Q384" s="123">
        <v>6.8847351860919833E-3</v>
      </c>
      <c r="R384" s="28">
        <v>7.0168321864034411E-3</v>
      </c>
      <c r="S384" s="28">
        <v>8.1134835326619956E-3</v>
      </c>
      <c r="T384" s="28">
        <v>7.3604113534051887E-3</v>
      </c>
      <c r="U384" s="28">
        <v>9.0453670155820221E-3</v>
      </c>
      <c r="V384" s="28"/>
      <c r="W384" s="3"/>
      <c r="X384" s="3"/>
      <c r="Y384" s="3"/>
      <c r="Z384" s="28">
        <v>5.7811574358820304E-3</v>
      </c>
      <c r="AA384" s="28">
        <v>6.4534516027585235E-3</v>
      </c>
      <c r="AB384" s="28">
        <v>6.8847351860919833E-3</v>
      </c>
      <c r="AC384" s="28">
        <v>7.0168321864034411E-3</v>
      </c>
      <c r="AD384" s="28">
        <v>8.1134835326619956E-3</v>
      </c>
      <c r="AE384" s="28">
        <v>7.3604113534051887E-3</v>
      </c>
      <c r="AF384" s="3"/>
      <c r="AG384" s="3"/>
      <c r="AH384" s="3"/>
      <c r="AI384" s="3"/>
      <c r="AJ384" s="3"/>
      <c r="AL384" s="45">
        <v>0.9</v>
      </c>
      <c r="AM384" s="45">
        <v>1</v>
      </c>
      <c r="AN384" s="45">
        <v>1</v>
      </c>
      <c r="AO384" s="45">
        <v>1</v>
      </c>
      <c r="AP384" s="45">
        <v>1.1000000000000001</v>
      </c>
      <c r="AQ384" s="45">
        <v>1</v>
      </c>
      <c r="AR384" s="45">
        <v>1.2</v>
      </c>
    </row>
    <row r="385" spans="2:75" ht="15.75" thickBot="1" x14ac:dyDescent="0.3">
      <c r="D385" s="54" t="s">
        <v>104</v>
      </c>
      <c r="E385" s="34" t="s">
        <v>67</v>
      </c>
      <c r="F385" s="113" t="s">
        <v>6</v>
      </c>
      <c r="G385" s="34" t="s">
        <v>34</v>
      </c>
      <c r="H385" s="30">
        <v>0.65283268879933731</v>
      </c>
      <c r="I385" s="30">
        <v>0.70848081075576741</v>
      </c>
      <c r="J385" s="30">
        <v>0.75481476212260401</v>
      </c>
      <c r="K385" s="30">
        <v>0.79171629976218727</v>
      </c>
      <c r="L385" s="30">
        <v>0.80919171447639926</v>
      </c>
      <c r="M385" s="30">
        <v>0.82979837239451459</v>
      </c>
      <c r="N385" s="30">
        <v>0.86183807098685239</v>
      </c>
      <c r="O385" s="28">
        <v>1.9584980663980119E-2</v>
      </c>
      <c r="P385" s="28">
        <v>1.7003539458138418E-2</v>
      </c>
      <c r="Q385" s="123">
        <v>1.8115554290942495E-2</v>
      </c>
      <c r="R385" s="28">
        <v>2.058462379381687E-2</v>
      </c>
      <c r="S385" s="28">
        <v>1.7802217718480787E-2</v>
      </c>
      <c r="T385" s="28">
        <v>2.3234354427046407E-2</v>
      </c>
      <c r="U385" s="28">
        <v>3.4473522839474094E-2</v>
      </c>
      <c r="V385" s="28"/>
      <c r="W385" s="3"/>
      <c r="X385" s="3"/>
      <c r="Y385" s="3"/>
      <c r="Z385" s="28">
        <v>1.9584980663980119E-2</v>
      </c>
      <c r="AA385" s="28">
        <v>1.7003539458138418E-2</v>
      </c>
      <c r="AB385" s="28">
        <v>1.8115554290942495E-2</v>
      </c>
      <c r="AC385" s="28">
        <v>2.058462379381687E-2</v>
      </c>
      <c r="AD385" s="28">
        <v>1.7802217718480787E-2</v>
      </c>
      <c r="AE385" s="28">
        <v>2.3234354427046407E-2</v>
      </c>
      <c r="AF385" s="3"/>
      <c r="AG385" s="3"/>
      <c r="AH385" s="3"/>
      <c r="AI385" s="3"/>
      <c r="AJ385" s="3"/>
      <c r="AL385" s="45">
        <v>1.5</v>
      </c>
      <c r="AM385" s="45">
        <v>1.2</v>
      </c>
      <c r="AN385" s="45">
        <v>1.2</v>
      </c>
      <c r="AO385" s="45">
        <v>1.3</v>
      </c>
      <c r="AP385" s="45">
        <v>1.1000000000000001</v>
      </c>
      <c r="AQ385" s="45">
        <v>1.4</v>
      </c>
      <c r="AR385" s="45">
        <v>2</v>
      </c>
    </row>
    <row r="386" spans="2:75" ht="15.75" thickBot="1" x14ac:dyDescent="0.3">
      <c r="D386" s="54" t="s">
        <v>105</v>
      </c>
      <c r="E386" s="34" t="s">
        <v>67</v>
      </c>
      <c r="F386" s="113" t="s">
        <v>6</v>
      </c>
      <c r="G386" s="34" t="s">
        <v>35</v>
      </c>
      <c r="H386" s="30">
        <v>0.41907661383933165</v>
      </c>
      <c r="I386" s="30">
        <v>0.41867928811492044</v>
      </c>
      <c r="J386" s="30">
        <v>0.44078546947075459</v>
      </c>
      <c r="K386" s="30">
        <v>0.45708214043269091</v>
      </c>
      <c r="L386" s="30">
        <v>0.50882782288692852</v>
      </c>
      <c r="M386" s="30">
        <v>0.52504119932698767</v>
      </c>
      <c r="N386" s="30">
        <v>0.56935565814572653</v>
      </c>
      <c r="O386" s="28">
        <v>1.760121778125193E-2</v>
      </c>
      <c r="P386" s="28">
        <v>1.7584530100826657E-2</v>
      </c>
      <c r="Q386" s="123">
        <v>2.1157702534596222E-2</v>
      </c>
      <c r="R386" s="28">
        <v>1.5540792774711492E-2</v>
      </c>
      <c r="S386" s="28">
        <v>2.0353112915477142E-2</v>
      </c>
      <c r="T386" s="28">
        <v>1.7851400777117582E-2</v>
      </c>
      <c r="U386" s="28">
        <v>3.0745205539869237E-2</v>
      </c>
      <c r="V386" s="28"/>
      <c r="W386" s="3"/>
      <c r="X386" s="3"/>
      <c r="Y386" s="3"/>
      <c r="Z386" s="28">
        <v>1.760121778125193E-2</v>
      </c>
      <c r="AA386" s="28">
        <v>1.7584530100826657E-2</v>
      </c>
      <c r="AB386" s="28">
        <v>2.1157702534596222E-2</v>
      </c>
      <c r="AC386" s="28">
        <v>1.5540792774711492E-2</v>
      </c>
      <c r="AD386" s="28">
        <v>2.0353112915477142E-2</v>
      </c>
      <c r="AE386" s="28">
        <v>1.7851400777117582E-2</v>
      </c>
      <c r="AF386" s="3"/>
      <c r="AG386" s="3"/>
      <c r="AH386" s="3"/>
      <c r="AI386" s="3"/>
      <c r="AJ386" s="3"/>
      <c r="AL386" s="45">
        <v>2.1</v>
      </c>
      <c r="AM386" s="45">
        <v>2.1</v>
      </c>
      <c r="AN386" s="45">
        <v>2.4</v>
      </c>
      <c r="AO386" s="45">
        <v>1.7</v>
      </c>
      <c r="AP386" s="45">
        <v>2</v>
      </c>
      <c r="AQ386" s="45">
        <v>1.7</v>
      </c>
      <c r="AR386" s="45">
        <v>2.7</v>
      </c>
    </row>
    <row r="387" spans="2:75" ht="15.75" thickBot="1" x14ac:dyDescent="0.3">
      <c r="D387" s="54" t="s">
        <v>257</v>
      </c>
      <c r="E387" s="34" t="s">
        <v>67</v>
      </c>
      <c r="F387" s="113" t="s">
        <v>6</v>
      </c>
      <c r="G387" s="34" t="s">
        <v>36</v>
      </c>
      <c r="H387" s="30">
        <v>0.35433078891326619</v>
      </c>
      <c r="I387" s="30">
        <v>0.36931898889639181</v>
      </c>
      <c r="J387" s="30">
        <v>0.40719595452068147</v>
      </c>
      <c r="K387" s="30">
        <v>0.44560184161316363</v>
      </c>
      <c r="L387" s="30">
        <v>0.47328768473934946</v>
      </c>
      <c r="M387" s="30">
        <v>0.4607849723641218</v>
      </c>
      <c r="N387" s="30">
        <v>0.48012820915116206</v>
      </c>
      <c r="O387" s="28">
        <v>1.2755908400877583E-2</v>
      </c>
      <c r="P387" s="28">
        <v>1.4772759555855672E-2</v>
      </c>
      <c r="Q387" s="123">
        <v>1.3844662453703169E-2</v>
      </c>
      <c r="R387" s="28">
        <v>1.4259258931621237E-2</v>
      </c>
      <c r="S387" s="28">
        <v>1.7038356650616582E-2</v>
      </c>
      <c r="T387" s="28">
        <v>2.3039248618206089E-2</v>
      </c>
      <c r="U387" s="28">
        <v>2.1125641202651133E-2</v>
      </c>
      <c r="V387" s="28"/>
      <c r="W387" s="3"/>
      <c r="X387" s="3"/>
      <c r="Y387" s="3"/>
      <c r="Z387" s="28">
        <v>1.2755908400877583E-2</v>
      </c>
      <c r="AA387" s="28">
        <v>1.4772759555855672E-2</v>
      </c>
      <c r="AB387" s="28">
        <v>1.3844662453703169E-2</v>
      </c>
      <c r="AC387" s="28">
        <v>1.4259258931621237E-2</v>
      </c>
      <c r="AD387" s="28">
        <v>1.7038356650616582E-2</v>
      </c>
      <c r="AE387" s="28">
        <v>2.3039248618206089E-2</v>
      </c>
      <c r="AF387" s="3"/>
      <c r="AG387" s="3"/>
      <c r="AH387" s="3"/>
      <c r="AI387" s="3"/>
      <c r="AJ387" s="3"/>
      <c r="AL387" s="45">
        <v>1.8</v>
      </c>
      <c r="AM387" s="45">
        <v>2</v>
      </c>
      <c r="AN387" s="45">
        <v>1.7</v>
      </c>
      <c r="AO387" s="45">
        <v>1.6</v>
      </c>
      <c r="AP387" s="45">
        <v>1.8</v>
      </c>
      <c r="AQ387" s="45">
        <v>2.5</v>
      </c>
      <c r="AR387" s="45">
        <v>2.2000000000000002</v>
      </c>
    </row>
    <row r="388" spans="2:75" ht="15.75" thickBot="1" x14ac:dyDescent="0.3">
      <c r="D388" s="54" t="s">
        <v>190</v>
      </c>
      <c r="E388" s="34" t="s">
        <v>67</v>
      </c>
      <c r="F388" s="113" t="s">
        <v>6</v>
      </c>
      <c r="G388" s="34" t="s">
        <v>37</v>
      </c>
      <c r="H388" s="30">
        <v>0.35389783599932062</v>
      </c>
      <c r="I388" s="30">
        <v>0.34212814111288004</v>
      </c>
      <c r="J388" s="30">
        <v>0.34502083194294814</v>
      </c>
      <c r="K388" s="30">
        <v>0.3726568767232723</v>
      </c>
      <c r="L388" s="30">
        <v>0.36457954124075292</v>
      </c>
      <c r="M388" s="30">
        <v>0.38214041439441476</v>
      </c>
      <c r="N388" s="30">
        <v>0.39324287969483734</v>
      </c>
      <c r="O388" s="28">
        <v>1.0616935079979619E-2</v>
      </c>
      <c r="P388" s="28">
        <v>1.300086936228944E-2</v>
      </c>
      <c r="Q388" s="123">
        <v>1.3110791613832029E-2</v>
      </c>
      <c r="R388" s="28">
        <v>1.1925020055144715E-2</v>
      </c>
      <c r="S388" s="28">
        <v>1.7499817979556142E-2</v>
      </c>
      <c r="T388" s="28">
        <v>1.7578459062143077E-2</v>
      </c>
      <c r="U388" s="28">
        <v>1.8875658225352192E-2</v>
      </c>
      <c r="V388" s="28"/>
      <c r="W388" s="3"/>
      <c r="X388" s="3"/>
      <c r="Y388" s="3"/>
      <c r="Z388" s="28">
        <v>1.0616935079979619E-2</v>
      </c>
      <c r="AA388" s="28">
        <v>1.300086936228944E-2</v>
      </c>
      <c r="AB388" s="28">
        <v>1.3110791613832029E-2</v>
      </c>
      <c r="AC388" s="28">
        <v>1.1925020055144715E-2</v>
      </c>
      <c r="AD388" s="28">
        <v>1.7499817979556142E-2</v>
      </c>
      <c r="AE388" s="28">
        <v>1.7578459062143077E-2</v>
      </c>
      <c r="AF388" s="3"/>
      <c r="AG388" s="3"/>
      <c r="AH388" s="3"/>
      <c r="AI388" s="3"/>
      <c r="AJ388" s="3"/>
      <c r="AL388" s="45">
        <v>1.5</v>
      </c>
      <c r="AM388" s="45">
        <v>1.9</v>
      </c>
      <c r="AN388" s="45">
        <v>1.9</v>
      </c>
      <c r="AO388" s="45">
        <v>1.6</v>
      </c>
      <c r="AP388" s="45">
        <v>2.4</v>
      </c>
      <c r="AQ388" s="45">
        <v>2.2999999999999998</v>
      </c>
      <c r="AR388" s="45">
        <v>2.4</v>
      </c>
    </row>
    <row r="389" spans="2:75" ht="15.75" thickBot="1" x14ac:dyDescent="0.3">
      <c r="D389" s="54" t="s">
        <v>214</v>
      </c>
      <c r="E389" s="34" t="s">
        <v>67</v>
      </c>
      <c r="F389" s="113" t="s">
        <v>6</v>
      </c>
      <c r="G389" s="34" t="s">
        <v>79</v>
      </c>
      <c r="H389" s="30">
        <v>0.49581984370911619</v>
      </c>
      <c r="I389" s="30">
        <v>0.47589720223577625</v>
      </c>
      <c r="J389" s="30">
        <v>0.47939673243951109</v>
      </c>
      <c r="K389" s="30">
        <v>0.48604216599351358</v>
      </c>
      <c r="L389" s="30">
        <v>0.47750422119429375</v>
      </c>
      <c r="M389" s="30">
        <v>0.46338639989300107</v>
      </c>
      <c r="N389" s="30">
        <v>0.4576951311313382</v>
      </c>
      <c r="O389" s="28">
        <v>1.5866234998691719E-2</v>
      </c>
      <c r="P389" s="28">
        <v>1.3325121662601733E-2</v>
      </c>
      <c r="Q389" s="123">
        <v>1.342310850830631E-2</v>
      </c>
      <c r="R389" s="28">
        <v>1.4581264979805409E-2</v>
      </c>
      <c r="S389" s="28">
        <v>1.4325126635828814E-2</v>
      </c>
      <c r="T389" s="28">
        <v>1.4828364796576034E-2</v>
      </c>
      <c r="U389" s="28">
        <v>1.6477024720728175E-2</v>
      </c>
      <c r="V389" s="28"/>
      <c r="W389" s="3"/>
      <c r="X389" s="3"/>
      <c r="Y389" s="3"/>
      <c r="Z389" s="28">
        <v>1.5866234998691719E-2</v>
      </c>
      <c r="AA389" s="28">
        <v>1.3325121662601733E-2</v>
      </c>
      <c r="AB389" s="28">
        <v>1.342310850830631E-2</v>
      </c>
      <c r="AC389" s="28">
        <v>1.4581264979805409E-2</v>
      </c>
      <c r="AD389" s="28">
        <v>1.4325126635828814E-2</v>
      </c>
      <c r="AE389" s="28">
        <v>1.4828364796576034E-2</v>
      </c>
      <c r="AF389" s="3"/>
      <c r="AG389" s="3"/>
      <c r="AH389" s="3"/>
      <c r="AI389" s="3"/>
      <c r="AJ389" s="3"/>
      <c r="AL389" s="45">
        <v>1.6</v>
      </c>
      <c r="AM389" s="45">
        <v>1.4</v>
      </c>
      <c r="AN389" s="45">
        <v>1.4</v>
      </c>
      <c r="AO389" s="45">
        <v>1.5</v>
      </c>
      <c r="AP389" s="45">
        <v>1.5</v>
      </c>
      <c r="AQ389" s="45">
        <v>1.6</v>
      </c>
      <c r="AR389" s="45">
        <v>1.8</v>
      </c>
    </row>
    <row r="390" spans="2:75" s="24" customFormat="1" ht="15.75" thickBot="1" x14ac:dyDescent="0.3">
      <c r="B390" s="67"/>
      <c r="D390" s="60" t="s">
        <v>106</v>
      </c>
      <c r="E390" s="36" t="s">
        <v>67</v>
      </c>
      <c r="F390" s="115" t="s">
        <v>6</v>
      </c>
      <c r="G390" s="36" t="s">
        <v>0</v>
      </c>
      <c r="H390" s="33">
        <v>0.42246986152902605</v>
      </c>
      <c r="I390" s="33">
        <v>0.42635391367526498</v>
      </c>
      <c r="J390" s="33">
        <v>0.44621439881774638</v>
      </c>
      <c r="K390" s="33">
        <v>0.47089297042418876</v>
      </c>
      <c r="L390" s="33">
        <v>0.48194386585678584</v>
      </c>
      <c r="M390" s="33">
        <v>0.48496897834818087</v>
      </c>
      <c r="N390" s="33">
        <v>0.50066927216833979</v>
      </c>
      <c r="O390" s="29">
        <v>5.9145780614063646E-3</v>
      </c>
      <c r="P390" s="29">
        <v>6.8216626188042405E-3</v>
      </c>
      <c r="Q390" s="124">
        <v>6.2470015834484496E-3</v>
      </c>
      <c r="R390" s="29">
        <v>7.53428752678702E-3</v>
      </c>
      <c r="S390" s="29">
        <v>7.711101853708574E-3</v>
      </c>
      <c r="T390" s="29">
        <v>7.7595036535708936E-3</v>
      </c>
      <c r="U390" s="29">
        <v>1.0013385443366796E-2</v>
      </c>
      <c r="V390" s="29"/>
      <c r="W390" s="25"/>
      <c r="X390" s="25"/>
      <c r="Y390" s="25"/>
      <c r="Z390" s="29">
        <v>5.9145780614063646E-3</v>
      </c>
      <c r="AA390" s="29">
        <v>6.8216626188042405E-3</v>
      </c>
      <c r="AB390" s="29">
        <v>6.2470015834484496E-3</v>
      </c>
      <c r="AC390" s="29">
        <v>7.53428752678702E-3</v>
      </c>
      <c r="AD390" s="29">
        <v>7.711101853708574E-3</v>
      </c>
      <c r="AE390" s="29">
        <v>7.7595036535708936E-3</v>
      </c>
      <c r="AF390" s="25"/>
      <c r="AG390" s="25"/>
      <c r="AH390" s="25"/>
      <c r="AI390" s="25"/>
      <c r="AJ390" s="25"/>
      <c r="AK390"/>
      <c r="AL390" s="42">
        <v>0.7</v>
      </c>
      <c r="AM390" s="42">
        <v>0.8</v>
      </c>
      <c r="AN390" s="42">
        <v>0.7</v>
      </c>
      <c r="AO390" s="42">
        <v>0.8</v>
      </c>
      <c r="AP390" s="42">
        <v>0.8</v>
      </c>
      <c r="AQ390" s="42">
        <v>0.8</v>
      </c>
      <c r="AR390" s="42">
        <v>1</v>
      </c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2:75" ht="15.75" thickBot="1" x14ac:dyDescent="0.3">
      <c r="D391" s="54" t="s">
        <v>107</v>
      </c>
      <c r="E391" s="34" t="s">
        <v>70</v>
      </c>
      <c r="F391" s="113" t="s">
        <v>4</v>
      </c>
      <c r="G391" s="34" t="s">
        <v>34</v>
      </c>
      <c r="H391" s="30">
        <v>0.12933937277213467</v>
      </c>
      <c r="I391" s="30">
        <v>9.1008260209651901E-2</v>
      </c>
      <c r="J391" s="30">
        <v>4.1215954307773847E-2</v>
      </c>
      <c r="K391" s="30">
        <v>4.5507927762953322E-2</v>
      </c>
      <c r="L391" s="30">
        <v>4.1221208446634808E-2</v>
      </c>
      <c r="M391" s="30">
        <v>2.8825501161532607E-2</v>
      </c>
      <c r="N391" s="30">
        <v>4.1882140975474783E-2</v>
      </c>
      <c r="O391" s="28">
        <v>8.2777198574166197E-3</v>
      </c>
      <c r="P391" s="28">
        <v>7.2806608167721521E-3</v>
      </c>
      <c r="Q391" s="123">
        <v>5.3580740600106007E-3</v>
      </c>
      <c r="R391" s="28">
        <v>6.4621257423393723E-3</v>
      </c>
      <c r="S391" s="28">
        <v>6.100738850101952E-3</v>
      </c>
      <c r="T391" s="28">
        <v>5.2462412113989344E-3</v>
      </c>
      <c r="U391" s="28">
        <v>5.6959711726645703E-3</v>
      </c>
      <c r="V391" s="3"/>
      <c r="W391" s="3"/>
      <c r="X391" s="3"/>
      <c r="Y391" s="3"/>
      <c r="Z391" s="28">
        <v>8.2777198574166197E-3</v>
      </c>
      <c r="AA391" s="28">
        <v>7.2806608167721521E-3</v>
      </c>
      <c r="AB391" s="28">
        <v>5.3580740600106007E-3</v>
      </c>
      <c r="AC391" s="28">
        <v>6.4621257423393723E-3</v>
      </c>
      <c r="AD391" s="28">
        <v>6.100738850101952E-3</v>
      </c>
      <c r="AE391" s="28">
        <v>5.2462412113989344E-3</v>
      </c>
      <c r="AF391" s="3"/>
      <c r="AG391" s="3"/>
      <c r="AH391" s="3"/>
      <c r="AI391" s="3"/>
      <c r="AJ391" s="3"/>
      <c r="AL391" s="45">
        <v>3.2</v>
      </c>
      <c r="AM391" s="45">
        <v>4</v>
      </c>
      <c r="AN391" s="45">
        <v>6.5</v>
      </c>
      <c r="AO391" s="45">
        <v>7.1</v>
      </c>
      <c r="AP391" s="45">
        <v>7.4</v>
      </c>
      <c r="AQ391" s="45">
        <v>9.1</v>
      </c>
      <c r="AR391" s="45">
        <v>6.8</v>
      </c>
    </row>
    <row r="392" spans="2:75" ht="15.75" thickBot="1" x14ac:dyDescent="0.3">
      <c r="D392" s="54" t="s">
        <v>108</v>
      </c>
      <c r="E392" s="34" t="s">
        <v>70</v>
      </c>
      <c r="F392" s="113" t="s">
        <v>4</v>
      </c>
      <c r="G392" s="34" t="s">
        <v>35</v>
      </c>
      <c r="H392" s="30">
        <v>0.26350426454282594</v>
      </c>
      <c r="I392" s="30">
        <v>0.22001307171536338</v>
      </c>
      <c r="J392" s="30">
        <v>0.18861596246477291</v>
      </c>
      <c r="K392" s="30">
        <v>0.1936155408216346</v>
      </c>
      <c r="L392" s="30">
        <v>0.1632072782014109</v>
      </c>
      <c r="M392" s="30">
        <v>0.15565496666295692</v>
      </c>
      <c r="N392" s="30">
        <v>0.1597610523646523</v>
      </c>
      <c r="O392" s="28">
        <v>1.0540170581713037E-2</v>
      </c>
      <c r="P392" s="28">
        <v>1.232073201606035E-2</v>
      </c>
      <c r="Q392" s="123">
        <v>1.169418967281592E-2</v>
      </c>
      <c r="R392" s="28">
        <v>1.2004163530941345E-2</v>
      </c>
      <c r="S392" s="28">
        <v>1.1750924030501587E-2</v>
      </c>
      <c r="T392" s="28">
        <v>1.3386327133014296E-2</v>
      </c>
      <c r="U392" s="28">
        <v>1.0224707351337747E-2</v>
      </c>
      <c r="V392" s="3"/>
      <c r="W392" s="3"/>
      <c r="X392" s="3"/>
      <c r="Y392" s="3"/>
      <c r="Z392" s="28">
        <v>1.0540170581713037E-2</v>
      </c>
      <c r="AA392" s="28">
        <v>1.232073201606035E-2</v>
      </c>
      <c r="AB392" s="28">
        <v>1.169418967281592E-2</v>
      </c>
      <c r="AC392" s="28">
        <v>1.2004163530941345E-2</v>
      </c>
      <c r="AD392" s="28">
        <v>1.1750924030501587E-2</v>
      </c>
      <c r="AE392" s="28">
        <v>1.3386327133014296E-2</v>
      </c>
      <c r="AF392" s="3"/>
      <c r="AG392" s="3"/>
      <c r="AH392" s="3"/>
      <c r="AI392" s="3"/>
      <c r="AJ392" s="3"/>
      <c r="AL392" s="45">
        <v>2</v>
      </c>
      <c r="AM392" s="45">
        <v>2.8</v>
      </c>
      <c r="AN392" s="45">
        <v>3.1</v>
      </c>
      <c r="AO392" s="45">
        <v>3.1</v>
      </c>
      <c r="AP392" s="45">
        <v>3.6</v>
      </c>
      <c r="AQ392" s="45">
        <v>4.3</v>
      </c>
      <c r="AR392" s="45">
        <v>3.2</v>
      </c>
    </row>
    <row r="393" spans="2:75" ht="15.75" thickBot="1" x14ac:dyDescent="0.3">
      <c r="D393" s="54" t="s">
        <v>258</v>
      </c>
      <c r="E393" s="34" t="s">
        <v>70</v>
      </c>
      <c r="F393" s="113" t="s">
        <v>4</v>
      </c>
      <c r="G393" s="34" t="s">
        <v>36</v>
      </c>
      <c r="H393" s="30">
        <v>0.26773036215045204</v>
      </c>
      <c r="I393" s="30">
        <v>0.21977547895895602</v>
      </c>
      <c r="J393" s="30">
        <v>0.20068663388077262</v>
      </c>
      <c r="K393" s="30">
        <v>0.20621429917825476</v>
      </c>
      <c r="L393" s="30">
        <v>0.18138662336172703</v>
      </c>
      <c r="M393" s="30">
        <v>0.18185096130869094</v>
      </c>
      <c r="N393" s="30">
        <v>0.16282578967481204</v>
      </c>
      <c r="O393" s="28">
        <v>8.0319108645135612E-3</v>
      </c>
      <c r="P393" s="28">
        <v>7.4723662846045043E-3</v>
      </c>
      <c r="Q393" s="123">
        <v>8.0274653552309047E-3</v>
      </c>
      <c r="R393" s="28">
        <v>9.0734291638432107E-3</v>
      </c>
      <c r="S393" s="28">
        <v>9.4321044148098065E-3</v>
      </c>
      <c r="T393" s="28">
        <v>1.0183653833286692E-2</v>
      </c>
      <c r="U393" s="28">
        <v>9.4438958011390985E-3</v>
      </c>
      <c r="V393" s="3"/>
      <c r="W393" s="3"/>
      <c r="X393" s="3"/>
      <c r="Y393" s="3"/>
      <c r="Z393" s="28">
        <v>8.0319108645135612E-3</v>
      </c>
      <c r="AA393" s="28">
        <v>7.4723662846045043E-3</v>
      </c>
      <c r="AB393" s="28">
        <v>8.0274653552309047E-3</v>
      </c>
      <c r="AC393" s="28">
        <v>9.0734291638432107E-3</v>
      </c>
      <c r="AD393" s="28">
        <v>9.4321044148098065E-3</v>
      </c>
      <c r="AE393" s="28">
        <v>1.0183653833286692E-2</v>
      </c>
      <c r="AF393" s="3"/>
      <c r="AG393" s="3"/>
      <c r="AH393" s="3"/>
      <c r="AI393" s="3"/>
      <c r="AJ393" s="3"/>
      <c r="AL393" s="45">
        <v>1.5</v>
      </c>
      <c r="AM393" s="45">
        <v>1.7</v>
      </c>
      <c r="AN393" s="45">
        <v>2</v>
      </c>
      <c r="AO393" s="45">
        <v>2.2000000000000002</v>
      </c>
      <c r="AP393" s="45">
        <v>2.6</v>
      </c>
      <c r="AQ393" s="45">
        <v>2.8</v>
      </c>
      <c r="AR393" s="45">
        <v>2.9</v>
      </c>
    </row>
    <row r="394" spans="2:75" ht="15.75" thickBot="1" x14ac:dyDescent="0.3">
      <c r="D394" s="54" t="s">
        <v>191</v>
      </c>
      <c r="E394" s="34" t="s">
        <v>70</v>
      </c>
      <c r="F394" s="113" t="s">
        <v>4</v>
      </c>
      <c r="G394" s="34" t="s">
        <v>37</v>
      </c>
      <c r="H394" s="30">
        <v>0.22658520988091871</v>
      </c>
      <c r="I394" s="30">
        <v>0.19658353764086078</v>
      </c>
      <c r="J394" s="30">
        <v>0.20262686996293808</v>
      </c>
      <c r="K394" s="30">
        <v>0.21058917876007524</v>
      </c>
      <c r="L394" s="30">
        <v>0.19715749286485038</v>
      </c>
      <c r="M394" s="30">
        <v>0.1975592165237347</v>
      </c>
      <c r="N394" s="30">
        <v>0.17343862821167574</v>
      </c>
      <c r="O394" s="28">
        <v>6.7975562964275619E-3</v>
      </c>
      <c r="P394" s="28">
        <v>6.6838402797892663E-3</v>
      </c>
      <c r="Q394" s="123">
        <v>7.2945673186657709E-3</v>
      </c>
      <c r="R394" s="28">
        <v>6.7388537203224089E-3</v>
      </c>
      <c r="S394" s="28">
        <v>8.2806147003237161E-3</v>
      </c>
      <c r="T394" s="28">
        <v>9.0877239600917967E-3</v>
      </c>
      <c r="U394" s="28">
        <v>8.3250541541604346E-3</v>
      </c>
      <c r="V394" s="3"/>
      <c r="W394" s="3"/>
      <c r="X394" s="3"/>
      <c r="Y394" s="3"/>
      <c r="Z394" s="28">
        <v>6.7975562964275619E-3</v>
      </c>
      <c r="AA394" s="28">
        <v>6.6838402797892663E-3</v>
      </c>
      <c r="AB394" s="28">
        <v>7.2945673186657709E-3</v>
      </c>
      <c r="AC394" s="28">
        <v>6.7388537203224089E-3</v>
      </c>
      <c r="AD394" s="28">
        <v>8.2806147003237161E-3</v>
      </c>
      <c r="AE394" s="28">
        <v>9.0877239600917967E-3</v>
      </c>
      <c r="AF394" s="3"/>
      <c r="AG394" s="3"/>
      <c r="AH394" s="3"/>
      <c r="AI394" s="3"/>
      <c r="AJ394" s="3"/>
      <c r="AL394" s="45">
        <v>1.5</v>
      </c>
      <c r="AM394" s="45">
        <v>1.7</v>
      </c>
      <c r="AN394" s="45">
        <v>1.8</v>
      </c>
      <c r="AO394" s="45">
        <v>1.6</v>
      </c>
      <c r="AP394" s="45">
        <v>2.1</v>
      </c>
      <c r="AQ394" s="45">
        <v>2.2999999999999998</v>
      </c>
      <c r="AR394" s="45">
        <v>2.4</v>
      </c>
    </row>
    <row r="395" spans="2:75" ht="15.75" thickBot="1" x14ac:dyDescent="0.3">
      <c r="D395" s="54" t="s">
        <v>215</v>
      </c>
      <c r="E395" s="34" t="s">
        <v>70</v>
      </c>
      <c r="F395" s="113" t="s">
        <v>4</v>
      </c>
      <c r="G395" s="34" t="s">
        <v>79</v>
      </c>
      <c r="H395" s="30">
        <v>0.10452334908566098</v>
      </c>
      <c r="I395" s="30">
        <v>9.3115227373647261E-2</v>
      </c>
      <c r="J395" s="30">
        <v>0.11785319383456402</v>
      </c>
      <c r="K395" s="30">
        <v>0.11886799472776699</v>
      </c>
      <c r="L395" s="30">
        <v>0.11782941612974174</v>
      </c>
      <c r="M395" s="30">
        <v>0.11362107603962721</v>
      </c>
      <c r="N395" s="30">
        <v>8.2926571016048736E-2</v>
      </c>
      <c r="O395" s="28">
        <v>6.0623542469683371E-3</v>
      </c>
      <c r="P395" s="28">
        <v>5.9593745519134246E-3</v>
      </c>
      <c r="Q395" s="123">
        <v>5.4212469163899442E-3</v>
      </c>
      <c r="R395" s="28">
        <v>5.9433997363883499E-3</v>
      </c>
      <c r="S395" s="28">
        <v>6.1271296387465698E-3</v>
      </c>
      <c r="T395" s="28">
        <v>6.1355381061398697E-3</v>
      </c>
      <c r="U395" s="28">
        <v>5.1414474029950223E-3</v>
      </c>
      <c r="V395" s="3"/>
      <c r="W395" s="3"/>
      <c r="X395" s="3"/>
      <c r="Y395" s="3"/>
      <c r="Z395" s="28">
        <v>6.0623542469683371E-3</v>
      </c>
      <c r="AA395" s="28">
        <v>5.9593745519134246E-3</v>
      </c>
      <c r="AB395" s="28">
        <v>5.4212469163899442E-3</v>
      </c>
      <c r="AC395" s="28">
        <v>5.9433997363883499E-3</v>
      </c>
      <c r="AD395" s="28">
        <v>6.1271296387465698E-3</v>
      </c>
      <c r="AE395" s="28">
        <v>6.1355381061398697E-3</v>
      </c>
      <c r="AF395" s="3"/>
      <c r="AG395" s="3"/>
      <c r="AH395" s="3"/>
      <c r="AI395" s="3"/>
      <c r="AJ395" s="3"/>
      <c r="AL395" s="45">
        <v>2.9</v>
      </c>
      <c r="AM395" s="45">
        <v>3.2</v>
      </c>
      <c r="AN395" s="45">
        <v>2.2999999999999998</v>
      </c>
      <c r="AO395" s="45">
        <v>2.5</v>
      </c>
      <c r="AP395" s="45">
        <v>2.6</v>
      </c>
      <c r="AQ395" s="45">
        <v>2.7</v>
      </c>
      <c r="AR395" s="45">
        <v>3.1</v>
      </c>
    </row>
    <row r="396" spans="2:75" ht="15.75" thickBot="1" x14ac:dyDescent="0.3">
      <c r="D396" s="59" t="s">
        <v>109</v>
      </c>
      <c r="E396" s="35" t="s">
        <v>70</v>
      </c>
      <c r="F396" s="114" t="s">
        <v>4</v>
      </c>
      <c r="G396" s="35" t="s">
        <v>0</v>
      </c>
      <c r="H396" s="31">
        <v>0.21500152783106241</v>
      </c>
      <c r="I396" s="31">
        <v>0.17890603900813962</v>
      </c>
      <c r="J396" s="31">
        <v>0.16996555942024499</v>
      </c>
      <c r="K396" s="31">
        <v>0.17527543743906676</v>
      </c>
      <c r="L396" s="31">
        <v>0.16005941999780396</v>
      </c>
      <c r="M396" s="31">
        <v>0.15708280467593283</v>
      </c>
      <c r="N396" s="31">
        <v>0.13917934619297107</v>
      </c>
      <c r="O396" s="28">
        <v>3.8700275009591234E-3</v>
      </c>
      <c r="P396" s="28">
        <v>3.5781207801627922E-3</v>
      </c>
      <c r="Q396" s="123">
        <v>3.3993111884048997E-3</v>
      </c>
      <c r="R396" s="28">
        <v>3.8560596236594689E-3</v>
      </c>
      <c r="S396" s="28">
        <v>3.8414260799472951E-3</v>
      </c>
      <c r="T396" s="28">
        <v>4.0841529215742542E-3</v>
      </c>
      <c r="U396" s="28">
        <v>3.89702169340319E-3</v>
      </c>
      <c r="V396" s="3"/>
      <c r="W396" s="3"/>
      <c r="X396" s="3"/>
      <c r="Y396" s="3"/>
      <c r="Z396" s="28">
        <v>3.8700275009591234E-3</v>
      </c>
      <c r="AA396" s="28">
        <v>3.5781207801627922E-3</v>
      </c>
      <c r="AB396" s="28">
        <v>3.3993111884048997E-3</v>
      </c>
      <c r="AC396" s="28">
        <v>3.8560596236594689E-3</v>
      </c>
      <c r="AD396" s="28">
        <v>3.8414260799472951E-3</v>
      </c>
      <c r="AE396" s="28">
        <v>4.0841529215742542E-3</v>
      </c>
      <c r="AF396" s="3"/>
      <c r="AG396" s="3"/>
      <c r="AH396" s="3"/>
      <c r="AI396" s="3"/>
      <c r="AJ396" s="3"/>
      <c r="AL396" s="45">
        <v>0.9</v>
      </c>
      <c r="AM396" s="45">
        <v>1</v>
      </c>
      <c r="AN396" s="45">
        <v>1</v>
      </c>
      <c r="AO396" s="45">
        <v>1.1000000000000001</v>
      </c>
      <c r="AP396" s="45">
        <v>1.2</v>
      </c>
      <c r="AQ396" s="45">
        <v>1.3</v>
      </c>
      <c r="AR396" s="45">
        <v>1.4</v>
      </c>
    </row>
    <row r="397" spans="2:75" ht="15.75" thickBot="1" x14ac:dyDescent="0.3">
      <c r="D397" s="54" t="s">
        <v>110</v>
      </c>
      <c r="E397" s="34" t="s">
        <v>70</v>
      </c>
      <c r="F397" s="113" t="s">
        <v>5</v>
      </c>
      <c r="G397" s="34" t="s">
        <v>34</v>
      </c>
      <c r="H397" s="32">
        <v>0.1222102790812786</v>
      </c>
      <c r="I397" s="32">
        <v>8.9301131101899772E-2</v>
      </c>
      <c r="J397" s="32">
        <v>3.6980787578222873E-2</v>
      </c>
      <c r="K397" s="32">
        <v>4.4562712929478374E-2</v>
      </c>
      <c r="L397" s="32">
        <v>4.3525205076070952E-2</v>
      </c>
      <c r="M397" s="32">
        <v>2.8298288256495864E-2</v>
      </c>
      <c r="N397" s="32">
        <v>4.2781061014089634E-2</v>
      </c>
      <c r="O397" s="28">
        <v>1.1243345675477629E-2</v>
      </c>
      <c r="P397" s="28">
        <v>9.4659198968013759E-3</v>
      </c>
      <c r="Q397" s="123">
        <v>7.3221959404881284E-3</v>
      </c>
      <c r="R397" s="28">
        <v>8.6451663083188038E-3</v>
      </c>
      <c r="S397" s="28">
        <v>8.879141835518474E-3</v>
      </c>
      <c r="T397" s="28">
        <v>7.4141515232019166E-3</v>
      </c>
      <c r="U397" s="28">
        <v>8.042839470648851E-3</v>
      </c>
      <c r="V397" s="3"/>
      <c r="W397" s="3"/>
      <c r="X397" s="3"/>
      <c r="Y397" s="3"/>
      <c r="Z397" s="28">
        <v>1.1243345675477629E-2</v>
      </c>
      <c r="AA397" s="28">
        <v>9.4659198968013759E-3</v>
      </c>
      <c r="AB397" s="28">
        <v>7.3221959404881284E-3</v>
      </c>
      <c r="AC397" s="28">
        <v>8.6451663083188038E-3</v>
      </c>
      <c r="AD397" s="28">
        <v>8.879141835518474E-3</v>
      </c>
      <c r="AE397" s="28">
        <v>7.4141515232019166E-3</v>
      </c>
      <c r="AF397" s="3"/>
      <c r="AG397" s="3"/>
      <c r="AH397" s="3"/>
      <c r="AI397" s="3"/>
      <c r="AJ397" s="3"/>
      <c r="AL397" s="45">
        <v>4.5999999999999996</v>
      </c>
      <c r="AM397" s="45">
        <v>5.3</v>
      </c>
      <c r="AN397" s="45">
        <v>9.9</v>
      </c>
      <c r="AO397" s="45">
        <v>9.6999999999999993</v>
      </c>
      <c r="AP397" s="45">
        <v>10.199999999999999</v>
      </c>
      <c r="AQ397" s="45">
        <v>13.1</v>
      </c>
      <c r="AR397" s="45">
        <v>9.4</v>
      </c>
    </row>
    <row r="398" spans="2:75" ht="15.75" thickBot="1" x14ac:dyDescent="0.3">
      <c r="D398" s="54" t="s">
        <v>111</v>
      </c>
      <c r="E398" s="34" t="s">
        <v>70</v>
      </c>
      <c r="F398" s="113" t="s">
        <v>5</v>
      </c>
      <c r="G398" s="34" t="s">
        <v>35</v>
      </c>
      <c r="H398" s="30">
        <v>0.29591787375988082</v>
      </c>
      <c r="I398" s="30">
        <v>0.24357067588249259</v>
      </c>
      <c r="J398" s="30">
        <v>0.2046431256237829</v>
      </c>
      <c r="K398" s="30">
        <v>0.21236772576209215</v>
      </c>
      <c r="L398" s="30">
        <v>0.1874907290237868</v>
      </c>
      <c r="M398" s="30">
        <v>0.17550721880429537</v>
      </c>
      <c r="N398" s="30">
        <v>0.19095059383935872</v>
      </c>
      <c r="O398" s="28">
        <v>1.7163236678073089E-2</v>
      </c>
      <c r="P398" s="28">
        <v>1.6562805960009495E-2</v>
      </c>
      <c r="Q398" s="123">
        <v>1.5552877547407499E-2</v>
      </c>
      <c r="R398" s="28">
        <v>1.8263624415539925E-2</v>
      </c>
      <c r="S398" s="28">
        <v>1.7624128528235961E-2</v>
      </c>
      <c r="T398" s="28">
        <v>1.9656808506081081E-2</v>
      </c>
      <c r="U398" s="28">
        <v>1.680365225786357E-2</v>
      </c>
      <c r="V398" s="3"/>
      <c r="W398" s="3"/>
      <c r="X398" s="3"/>
      <c r="Y398" s="3"/>
      <c r="Z398" s="28">
        <v>1.7163236678073089E-2</v>
      </c>
      <c r="AA398" s="28">
        <v>1.6562805960009495E-2</v>
      </c>
      <c r="AB398" s="28">
        <v>1.5552877547407499E-2</v>
      </c>
      <c r="AC398" s="28">
        <v>1.8263624415539925E-2</v>
      </c>
      <c r="AD398" s="28">
        <v>1.7624128528235961E-2</v>
      </c>
      <c r="AE398" s="28">
        <v>1.9656808506081081E-2</v>
      </c>
      <c r="AF398" s="3"/>
      <c r="AG398" s="3"/>
      <c r="AH398" s="3"/>
      <c r="AI398" s="3"/>
      <c r="AJ398" s="3"/>
      <c r="AL398" s="45">
        <v>2.9</v>
      </c>
      <c r="AM398" s="45">
        <v>3.4</v>
      </c>
      <c r="AN398" s="45">
        <v>3.8</v>
      </c>
      <c r="AO398" s="45">
        <v>4.3</v>
      </c>
      <c r="AP398" s="45">
        <v>4.7</v>
      </c>
      <c r="AQ398" s="45">
        <v>5.6</v>
      </c>
      <c r="AR398" s="45">
        <v>4.4000000000000004</v>
      </c>
    </row>
    <row r="399" spans="2:75" ht="15.75" thickBot="1" x14ac:dyDescent="0.3">
      <c r="D399" s="54" t="s">
        <v>259</v>
      </c>
      <c r="E399" s="34" t="s">
        <v>70</v>
      </c>
      <c r="F399" s="113" t="s">
        <v>5</v>
      </c>
      <c r="G399" s="34" t="s">
        <v>36</v>
      </c>
      <c r="H399" s="30">
        <v>0.29400228970781428</v>
      </c>
      <c r="I399" s="30">
        <v>0.24477463967160165</v>
      </c>
      <c r="J399" s="30">
        <v>0.2349093661602073</v>
      </c>
      <c r="K399" s="30">
        <v>0.24321264138666598</v>
      </c>
      <c r="L399" s="30">
        <v>0.21109408495288348</v>
      </c>
      <c r="M399" s="30">
        <v>0.20811492078602464</v>
      </c>
      <c r="N399" s="30">
        <v>0.19499237806849937</v>
      </c>
      <c r="O399" s="28">
        <v>1.0584082429481313E-2</v>
      </c>
      <c r="P399" s="28">
        <v>1.2238731983580083E-2</v>
      </c>
      <c r="Q399" s="123">
        <v>1.3154924504971608E-2</v>
      </c>
      <c r="R399" s="28">
        <v>1.2647057352106632E-2</v>
      </c>
      <c r="S399" s="28">
        <v>1.5198774116607612E-2</v>
      </c>
      <c r="T399" s="28">
        <v>1.6232963821309922E-2</v>
      </c>
      <c r="U399" s="28">
        <v>1.6379359757753949E-2</v>
      </c>
      <c r="V399" s="3"/>
      <c r="W399" s="3"/>
      <c r="X399" s="3"/>
      <c r="Y399" s="3"/>
      <c r="Z399" s="28">
        <v>1.0584082429481313E-2</v>
      </c>
      <c r="AA399" s="28">
        <v>1.2238731983580083E-2</v>
      </c>
      <c r="AB399" s="28">
        <v>1.3154924504971608E-2</v>
      </c>
      <c r="AC399" s="28">
        <v>1.2647057352106632E-2</v>
      </c>
      <c r="AD399" s="28">
        <v>1.5198774116607612E-2</v>
      </c>
      <c r="AE399" s="28">
        <v>1.6232963821309922E-2</v>
      </c>
      <c r="AF399" s="3"/>
      <c r="AG399" s="3"/>
      <c r="AH399" s="3"/>
      <c r="AI399" s="3"/>
      <c r="AJ399" s="3"/>
      <c r="AL399" s="45">
        <v>1.8</v>
      </c>
      <c r="AM399" s="45">
        <v>2.5</v>
      </c>
      <c r="AN399" s="45">
        <v>2.8</v>
      </c>
      <c r="AO399" s="45">
        <v>2.6</v>
      </c>
      <c r="AP399" s="45">
        <v>3.6</v>
      </c>
      <c r="AQ399" s="45">
        <v>3.9</v>
      </c>
      <c r="AR399" s="45">
        <v>4.2</v>
      </c>
    </row>
    <row r="400" spans="2:75" ht="15.75" thickBot="1" x14ac:dyDescent="0.3">
      <c r="D400" s="54" t="s">
        <v>192</v>
      </c>
      <c r="E400" s="34" t="s">
        <v>70</v>
      </c>
      <c r="F400" s="113" t="s">
        <v>5</v>
      </c>
      <c r="G400" s="34" t="s">
        <v>37</v>
      </c>
      <c r="H400" s="30">
        <v>0.24594922734850222</v>
      </c>
      <c r="I400" s="30">
        <v>0.20779499499706813</v>
      </c>
      <c r="J400" s="30">
        <v>0.21508286095738333</v>
      </c>
      <c r="K400" s="30">
        <v>0.23169112518751897</v>
      </c>
      <c r="L400" s="30">
        <v>0.22233698168037558</v>
      </c>
      <c r="M400" s="30">
        <v>0.2247201374401967</v>
      </c>
      <c r="N400" s="30">
        <v>0.19217203653912174</v>
      </c>
      <c r="O400" s="28">
        <v>1.13136644580311E-2</v>
      </c>
      <c r="P400" s="28">
        <v>9.9741597598592708E-3</v>
      </c>
      <c r="Q400" s="123">
        <v>9.4636458821248676E-3</v>
      </c>
      <c r="R400" s="28">
        <v>1.0657791758625872E-2</v>
      </c>
      <c r="S400" s="28">
        <v>1.156152304737953E-2</v>
      </c>
      <c r="T400" s="28">
        <v>1.2584327696651014E-2</v>
      </c>
      <c r="U400" s="28">
        <v>1.3452042557738521E-2</v>
      </c>
      <c r="V400" s="3"/>
      <c r="W400" s="3"/>
      <c r="X400" s="3"/>
      <c r="Y400" s="3"/>
      <c r="Z400" s="28">
        <v>1.13136644580311E-2</v>
      </c>
      <c r="AA400" s="28">
        <v>9.9741597598592708E-3</v>
      </c>
      <c r="AB400" s="28">
        <v>9.4636458821248676E-3</v>
      </c>
      <c r="AC400" s="28">
        <v>1.0657791758625872E-2</v>
      </c>
      <c r="AD400" s="28">
        <v>1.156152304737953E-2</v>
      </c>
      <c r="AE400" s="28">
        <v>1.2584327696651014E-2</v>
      </c>
      <c r="AF400" s="3"/>
      <c r="AG400" s="3"/>
      <c r="AH400" s="3"/>
      <c r="AI400" s="3"/>
      <c r="AJ400" s="3"/>
      <c r="AL400" s="45">
        <v>2.2999999999999998</v>
      </c>
      <c r="AM400" s="45">
        <v>2.4</v>
      </c>
      <c r="AN400" s="45">
        <v>2.2000000000000002</v>
      </c>
      <c r="AO400" s="45">
        <v>2.2999999999999998</v>
      </c>
      <c r="AP400" s="45">
        <v>2.6</v>
      </c>
      <c r="AQ400" s="45">
        <v>2.8</v>
      </c>
      <c r="AR400" s="45">
        <v>3.5</v>
      </c>
    </row>
    <row r="401" spans="2:75" ht="15.75" thickBot="1" x14ac:dyDescent="0.3">
      <c r="D401" s="54" t="s">
        <v>216</v>
      </c>
      <c r="E401" s="34" t="s">
        <v>70</v>
      </c>
      <c r="F401" s="113" t="s">
        <v>5</v>
      </c>
      <c r="G401" s="34" t="s">
        <v>79</v>
      </c>
      <c r="H401" s="30">
        <v>0.11684280136037284</v>
      </c>
      <c r="I401" s="30">
        <v>9.925025341617176E-2</v>
      </c>
      <c r="J401" s="30">
        <v>0.12768511383792272</v>
      </c>
      <c r="K401" s="30">
        <v>0.13154393057854219</v>
      </c>
      <c r="L401" s="30">
        <v>0.13090712968874638</v>
      </c>
      <c r="M401" s="30">
        <v>0.12383077506021245</v>
      </c>
      <c r="N401" s="30">
        <v>9.2372039423084279E-2</v>
      </c>
      <c r="O401" s="28">
        <v>1.1450594533316538E-2</v>
      </c>
      <c r="P401" s="28">
        <v>9.3295238211201451E-3</v>
      </c>
      <c r="Q401" s="123">
        <v>8.6825877409787439E-3</v>
      </c>
      <c r="R401" s="28">
        <v>8.6818994181837843E-3</v>
      </c>
      <c r="S401" s="28">
        <v>8.9016848188347535E-3</v>
      </c>
      <c r="T401" s="28">
        <v>8.9158158043352968E-3</v>
      </c>
      <c r="U401" s="28">
        <v>8.128739469231417E-3</v>
      </c>
      <c r="V401" s="3"/>
      <c r="W401" s="3"/>
      <c r="X401" s="3"/>
      <c r="Y401" s="3"/>
      <c r="Z401" s="28">
        <v>1.1450594533316538E-2</v>
      </c>
      <c r="AA401" s="28">
        <v>9.3295238211201451E-3</v>
      </c>
      <c r="AB401" s="28">
        <v>8.6825877409787439E-3</v>
      </c>
      <c r="AC401" s="28">
        <v>8.6818994181837843E-3</v>
      </c>
      <c r="AD401" s="28">
        <v>8.9016848188347535E-3</v>
      </c>
      <c r="AE401" s="28">
        <v>8.9158158043352968E-3</v>
      </c>
      <c r="AF401" s="3"/>
      <c r="AG401" s="3"/>
      <c r="AH401" s="3"/>
      <c r="AI401" s="3"/>
      <c r="AJ401" s="3"/>
      <c r="AL401" s="45">
        <v>4.9000000000000004</v>
      </c>
      <c r="AM401" s="45">
        <v>4.7</v>
      </c>
      <c r="AN401" s="45">
        <v>3.4</v>
      </c>
      <c r="AO401" s="45">
        <v>3.3</v>
      </c>
      <c r="AP401" s="45">
        <v>3.4</v>
      </c>
      <c r="AQ401" s="45">
        <v>3.6</v>
      </c>
      <c r="AR401" s="45">
        <v>4.4000000000000004</v>
      </c>
    </row>
    <row r="402" spans="2:75" ht="15.75" thickBot="1" x14ac:dyDescent="0.3">
      <c r="D402" s="59" t="s">
        <v>112</v>
      </c>
      <c r="E402" s="35" t="s">
        <v>70</v>
      </c>
      <c r="F402" s="114" t="s">
        <v>5</v>
      </c>
      <c r="G402" s="35" t="s">
        <v>0</v>
      </c>
      <c r="H402" s="31">
        <v>0.23603697900443818</v>
      </c>
      <c r="I402" s="31">
        <v>0.19499972966065607</v>
      </c>
      <c r="J402" s="31">
        <v>0.18582197537776945</v>
      </c>
      <c r="K402" s="31">
        <v>0.19671066715034446</v>
      </c>
      <c r="L402" s="31">
        <v>0.18170545991619302</v>
      </c>
      <c r="M402" s="31">
        <v>0.17730829344583615</v>
      </c>
      <c r="N402" s="31">
        <v>0.16016398022706513</v>
      </c>
      <c r="O402" s="28">
        <v>6.6090354121242688E-3</v>
      </c>
      <c r="P402" s="28">
        <v>5.849991889819682E-3</v>
      </c>
      <c r="Q402" s="123">
        <v>5.5746592613330837E-3</v>
      </c>
      <c r="R402" s="28">
        <v>6.2947413488110239E-3</v>
      </c>
      <c r="S402" s="28">
        <v>6.1779856371505628E-3</v>
      </c>
      <c r="T402" s="28">
        <v>6.737715150941773E-3</v>
      </c>
      <c r="U402" s="28">
        <v>6.4065592090826054E-3</v>
      </c>
      <c r="V402" s="3"/>
      <c r="W402" s="3"/>
      <c r="X402" s="3"/>
      <c r="Y402" s="3"/>
      <c r="Z402" s="28">
        <v>6.6090354121242688E-3</v>
      </c>
      <c r="AA402" s="28">
        <v>5.849991889819682E-3</v>
      </c>
      <c r="AB402" s="28">
        <v>5.5746592613330837E-3</v>
      </c>
      <c r="AC402" s="28">
        <v>6.2947413488110239E-3</v>
      </c>
      <c r="AD402" s="28">
        <v>6.1779856371505628E-3</v>
      </c>
      <c r="AE402" s="28">
        <v>6.737715150941773E-3</v>
      </c>
      <c r="AF402" s="3"/>
      <c r="AG402" s="3"/>
      <c r="AH402" s="3"/>
      <c r="AI402" s="3"/>
      <c r="AJ402" s="3"/>
      <c r="AL402" s="45">
        <v>1.4</v>
      </c>
      <c r="AM402" s="45">
        <v>1.5</v>
      </c>
      <c r="AN402" s="45">
        <v>1.5</v>
      </c>
      <c r="AO402" s="45">
        <v>1.6</v>
      </c>
      <c r="AP402" s="45">
        <v>1.7</v>
      </c>
      <c r="AQ402" s="45">
        <v>1.9</v>
      </c>
      <c r="AR402" s="45">
        <v>2</v>
      </c>
    </row>
    <row r="403" spans="2:75" ht="15.75" thickBot="1" x14ac:dyDescent="0.3">
      <c r="D403" s="54" t="s">
        <v>113</v>
      </c>
      <c r="E403" s="34" t="s">
        <v>70</v>
      </c>
      <c r="F403" s="113" t="s">
        <v>6</v>
      </c>
      <c r="G403" s="34" t="s">
        <v>34</v>
      </c>
      <c r="H403" s="30">
        <v>0.13680488151923692</v>
      </c>
      <c r="I403" s="30">
        <v>9.2805053272488447E-2</v>
      </c>
      <c r="J403" s="30">
        <v>4.578664806931898E-2</v>
      </c>
      <c r="K403" s="30">
        <v>4.6488551630910237E-2</v>
      </c>
      <c r="L403" s="30">
        <v>3.8822945571490429E-2</v>
      </c>
      <c r="M403" s="30">
        <v>2.9393374596183842E-2</v>
      </c>
      <c r="N403" s="30">
        <v>4.0932416982798939E-2</v>
      </c>
      <c r="O403" s="28">
        <v>1.2586049099769797E-2</v>
      </c>
      <c r="P403" s="28">
        <v>1.076538617960866E-2</v>
      </c>
      <c r="Q403" s="123">
        <v>8.150023356338779E-3</v>
      </c>
      <c r="R403" s="28">
        <v>9.0187790163965848E-3</v>
      </c>
      <c r="S403" s="28">
        <v>8.6963398080138546E-3</v>
      </c>
      <c r="T403" s="28">
        <v>8.4065051345085795E-3</v>
      </c>
      <c r="U403" s="28">
        <v>8.1046185625941909E-3</v>
      </c>
      <c r="V403" s="3"/>
      <c r="W403" s="3"/>
      <c r="X403" s="3"/>
      <c r="Y403" s="3"/>
      <c r="Z403" s="28">
        <v>1.2586049099769797E-2</v>
      </c>
      <c r="AA403" s="28">
        <v>1.076538617960866E-2</v>
      </c>
      <c r="AB403" s="28">
        <v>8.150023356338779E-3</v>
      </c>
      <c r="AC403" s="28">
        <v>9.0187790163965848E-3</v>
      </c>
      <c r="AD403" s="28">
        <v>8.6963398080138546E-3</v>
      </c>
      <c r="AE403" s="28">
        <v>8.4065051345085795E-3</v>
      </c>
      <c r="AF403" s="3"/>
      <c r="AG403" s="3"/>
      <c r="AH403" s="3"/>
      <c r="AI403" s="3"/>
      <c r="AJ403" s="3"/>
      <c r="AL403" s="45">
        <v>4.5999999999999996</v>
      </c>
      <c r="AM403" s="45">
        <v>5.8</v>
      </c>
      <c r="AN403" s="45">
        <v>8.9</v>
      </c>
      <c r="AO403" s="45">
        <v>9.6999999999999993</v>
      </c>
      <c r="AP403" s="45">
        <v>11.2</v>
      </c>
      <c r="AQ403" s="45">
        <v>14.3</v>
      </c>
      <c r="AR403" s="45">
        <v>9.9</v>
      </c>
    </row>
    <row r="404" spans="2:75" ht="15.75" thickBot="1" x14ac:dyDescent="0.3">
      <c r="D404" s="54" t="s">
        <v>114</v>
      </c>
      <c r="E404" s="34" t="s">
        <v>70</v>
      </c>
      <c r="F404" s="113" t="s">
        <v>6</v>
      </c>
      <c r="G404" s="34" t="s">
        <v>35</v>
      </c>
      <c r="H404" s="30">
        <v>0.23035627350316837</v>
      </c>
      <c r="I404" s="30">
        <v>0.19586410620946781</v>
      </c>
      <c r="J404" s="30">
        <v>0.17176720635624906</v>
      </c>
      <c r="K404" s="30">
        <v>0.17342255352344629</v>
      </c>
      <c r="L404" s="30">
        <v>0.13632770163437291</v>
      </c>
      <c r="M404" s="30">
        <v>0.13565256247992658</v>
      </c>
      <c r="N404" s="30">
        <v>0.12778399293648862</v>
      </c>
      <c r="O404" s="28">
        <v>1.4282088957196439E-2</v>
      </c>
      <c r="P404" s="28">
        <v>1.5277400284338489E-2</v>
      </c>
      <c r="Q404" s="123">
        <v>1.4771979746637418E-2</v>
      </c>
      <c r="R404" s="28">
        <v>1.6648565138250845E-2</v>
      </c>
      <c r="S404" s="28">
        <v>1.6086668792856005E-2</v>
      </c>
      <c r="T404" s="28">
        <v>1.7363527997430604E-2</v>
      </c>
      <c r="U404" s="28">
        <v>1.3800671237140771E-2</v>
      </c>
      <c r="V404" s="3"/>
      <c r="W404" s="3"/>
      <c r="X404" s="3"/>
      <c r="Y404" s="3"/>
      <c r="Z404" s="28">
        <v>1.4282088957196439E-2</v>
      </c>
      <c r="AA404" s="28">
        <v>1.5277400284338489E-2</v>
      </c>
      <c r="AB404" s="28">
        <v>1.4771979746637418E-2</v>
      </c>
      <c r="AC404" s="28">
        <v>1.6648565138250845E-2</v>
      </c>
      <c r="AD404" s="28">
        <v>1.6086668792856005E-2</v>
      </c>
      <c r="AE404" s="28">
        <v>1.7363527997430604E-2</v>
      </c>
      <c r="AF404" s="3"/>
      <c r="AG404" s="3"/>
      <c r="AH404" s="3"/>
      <c r="AI404" s="3"/>
      <c r="AJ404" s="3"/>
      <c r="AL404" s="45">
        <v>3.1</v>
      </c>
      <c r="AM404" s="45">
        <v>3.9</v>
      </c>
      <c r="AN404" s="45">
        <v>4.3</v>
      </c>
      <c r="AO404" s="45">
        <v>4.8</v>
      </c>
      <c r="AP404" s="45">
        <v>5.9</v>
      </c>
      <c r="AQ404" s="45">
        <v>6.4</v>
      </c>
      <c r="AR404" s="45">
        <v>5.4</v>
      </c>
    </row>
    <row r="405" spans="2:75" ht="15.75" thickBot="1" x14ac:dyDescent="0.3">
      <c r="D405" s="54" t="s">
        <v>260</v>
      </c>
      <c r="E405" s="34" t="s">
        <v>70</v>
      </c>
      <c r="F405" s="113" t="s">
        <v>6</v>
      </c>
      <c r="G405" s="34" t="s">
        <v>36</v>
      </c>
      <c r="H405" s="30">
        <v>0.24144302412281879</v>
      </c>
      <c r="I405" s="30">
        <v>0.19467563303241484</v>
      </c>
      <c r="J405" s="30">
        <v>0.16748574919003542</v>
      </c>
      <c r="K405" s="30">
        <v>0.16997494694638787</v>
      </c>
      <c r="L405" s="30">
        <v>0.15269829516091041</v>
      </c>
      <c r="M405" s="30">
        <v>0.1553387070370145</v>
      </c>
      <c r="N405" s="30">
        <v>0.13090461277949475</v>
      </c>
      <c r="O405" s="28">
        <v>1.0140607013158389E-2</v>
      </c>
      <c r="P405" s="28">
        <v>1.245924051407455E-2</v>
      </c>
      <c r="Q405" s="123">
        <v>9.7141734530220535E-3</v>
      </c>
      <c r="R405" s="28">
        <v>1.0878396604568826E-2</v>
      </c>
      <c r="S405" s="28">
        <v>1.1299673841907372E-2</v>
      </c>
      <c r="T405" s="28">
        <v>1.2427096562961159E-2</v>
      </c>
      <c r="U405" s="28">
        <v>1.1781415150154528E-2</v>
      </c>
      <c r="V405" s="3"/>
      <c r="W405" s="3"/>
      <c r="X405" s="3"/>
      <c r="Y405" s="3"/>
      <c r="Z405" s="28">
        <v>1.0140607013158389E-2</v>
      </c>
      <c r="AA405" s="28">
        <v>1.245924051407455E-2</v>
      </c>
      <c r="AB405" s="28">
        <v>9.7141734530220535E-3</v>
      </c>
      <c r="AC405" s="28">
        <v>1.0878396604568826E-2</v>
      </c>
      <c r="AD405" s="28">
        <v>1.1299673841907372E-2</v>
      </c>
      <c r="AE405" s="28">
        <v>1.2427096562961159E-2</v>
      </c>
      <c r="AF405" s="3"/>
      <c r="AG405" s="3"/>
      <c r="AH405" s="3"/>
      <c r="AI405" s="3"/>
      <c r="AJ405" s="3"/>
      <c r="AL405" s="45">
        <v>2.1</v>
      </c>
      <c r="AM405" s="45">
        <v>3.2</v>
      </c>
      <c r="AN405" s="45">
        <v>2.9</v>
      </c>
      <c r="AO405" s="45">
        <v>3.2</v>
      </c>
      <c r="AP405" s="45">
        <v>3.7</v>
      </c>
      <c r="AQ405" s="45">
        <v>4</v>
      </c>
      <c r="AR405" s="45">
        <v>4.5</v>
      </c>
    </row>
    <row r="406" spans="2:75" ht="15.75" thickBot="1" x14ac:dyDescent="0.3">
      <c r="D406" s="54" t="s">
        <v>193</v>
      </c>
      <c r="E406" s="34" t="s">
        <v>70</v>
      </c>
      <c r="F406" s="113" t="s">
        <v>6</v>
      </c>
      <c r="G406" s="34" t="s">
        <v>37</v>
      </c>
      <c r="H406" s="30">
        <v>0.20764052503908614</v>
      </c>
      <c r="I406" s="30">
        <v>0.1856102424104368</v>
      </c>
      <c r="J406" s="30">
        <v>0.19028916794716738</v>
      </c>
      <c r="K406" s="30">
        <v>0.18961780138061107</v>
      </c>
      <c r="L406" s="30">
        <v>0.17228136548819539</v>
      </c>
      <c r="M406" s="30">
        <v>0.17068190316850898</v>
      </c>
      <c r="N406" s="30">
        <v>0.1549378485037633</v>
      </c>
      <c r="O406" s="28">
        <v>9.5514641517979622E-3</v>
      </c>
      <c r="P406" s="28">
        <v>1.1136614544626208E-2</v>
      </c>
      <c r="Q406" s="123">
        <v>9.8950367332527045E-3</v>
      </c>
      <c r="R406" s="28">
        <v>1.0239361274552999E-2</v>
      </c>
      <c r="S406" s="28">
        <v>1.0681444660268116E-2</v>
      </c>
      <c r="T406" s="28">
        <v>1.1947733221795629E-2</v>
      </c>
      <c r="U406" s="28">
        <v>1.084564939526343E-2</v>
      </c>
      <c r="V406" s="3"/>
      <c r="W406" s="3"/>
      <c r="X406" s="3"/>
      <c r="Y406" s="3"/>
      <c r="Z406" s="28">
        <v>9.5514641517979622E-3</v>
      </c>
      <c r="AA406" s="28">
        <v>1.1136614544626208E-2</v>
      </c>
      <c r="AB406" s="28">
        <v>9.8950367332527045E-3</v>
      </c>
      <c r="AC406" s="28">
        <v>1.0239361274552999E-2</v>
      </c>
      <c r="AD406" s="28">
        <v>1.0681444660268116E-2</v>
      </c>
      <c r="AE406" s="28">
        <v>1.1947733221795629E-2</v>
      </c>
      <c r="AF406" s="3"/>
      <c r="AG406" s="3"/>
      <c r="AH406" s="3"/>
      <c r="AI406" s="3"/>
      <c r="AJ406" s="3"/>
      <c r="AL406" s="45">
        <v>2.2999999999999998</v>
      </c>
      <c r="AM406" s="45">
        <v>3</v>
      </c>
      <c r="AN406" s="45">
        <v>2.6</v>
      </c>
      <c r="AO406" s="45">
        <v>2.7</v>
      </c>
      <c r="AP406" s="45">
        <v>3.1</v>
      </c>
      <c r="AQ406" s="45">
        <v>3.5</v>
      </c>
      <c r="AR406" s="45">
        <v>3.5</v>
      </c>
    </row>
    <row r="407" spans="2:75" ht="15.75" thickBot="1" x14ac:dyDescent="0.3">
      <c r="D407" s="54" t="s">
        <v>217</v>
      </c>
      <c r="E407" s="34" t="s">
        <v>70</v>
      </c>
      <c r="F407" s="113" t="s">
        <v>6</v>
      </c>
      <c r="G407" s="34" t="s">
        <v>79</v>
      </c>
      <c r="H407" s="30">
        <v>9.4974439684293976E-2</v>
      </c>
      <c r="I407" s="30">
        <v>8.8322387821183568E-2</v>
      </c>
      <c r="J407" s="30">
        <v>0.10881776998392517</v>
      </c>
      <c r="K407" s="30">
        <v>0.10745408475127678</v>
      </c>
      <c r="L407" s="30">
        <v>0.10559517559584006</v>
      </c>
      <c r="M407" s="30">
        <v>0.10435777097515227</v>
      </c>
      <c r="N407" s="30">
        <v>7.4943326782512754E-2</v>
      </c>
      <c r="O407" s="28">
        <v>9.6873928477979859E-3</v>
      </c>
      <c r="P407" s="28">
        <v>8.3023044551912561E-3</v>
      </c>
      <c r="Q407" s="123">
        <v>7.3996083589069114E-3</v>
      </c>
      <c r="R407" s="28">
        <v>7.7366941020919292E-3</v>
      </c>
      <c r="S407" s="28">
        <v>7.8140429940921647E-3</v>
      </c>
      <c r="T407" s="28">
        <v>7.513759510210963E-3</v>
      </c>
      <c r="U407" s="28">
        <v>6.5950127568611232E-3</v>
      </c>
      <c r="V407" s="3"/>
      <c r="W407" s="3"/>
      <c r="X407" s="3"/>
      <c r="Y407" s="3"/>
      <c r="Z407" s="28">
        <v>9.6873928477979859E-3</v>
      </c>
      <c r="AA407" s="28">
        <v>8.3023044551912561E-3</v>
      </c>
      <c r="AB407" s="28">
        <v>7.3996083589069114E-3</v>
      </c>
      <c r="AC407" s="28">
        <v>7.7366941020919292E-3</v>
      </c>
      <c r="AD407" s="28">
        <v>7.8140429940921647E-3</v>
      </c>
      <c r="AE407" s="28">
        <v>7.513759510210963E-3</v>
      </c>
      <c r="AF407" s="3"/>
      <c r="AG407" s="3"/>
      <c r="AH407" s="3"/>
      <c r="AI407" s="3"/>
      <c r="AJ407" s="3"/>
      <c r="AL407" s="45">
        <v>5.0999999999999996</v>
      </c>
      <c r="AM407" s="45">
        <v>4.7</v>
      </c>
      <c r="AN407" s="45">
        <v>3.4</v>
      </c>
      <c r="AO407" s="45">
        <v>3.6</v>
      </c>
      <c r="AP407" s="45">
        <v>3.7</v>
      </c>
      <c r="AQ407" s="45">
        <v>3.6</v>
      </c>
      <c r="AR407" s="45">
        <v>4.4000000000000004</v>
      </c>
    </row>
    <row r="408" spans="2:75" s="24" customFormat="1" ht="15.75" thickBot="1" x14ac:dyDescent="0.3">
      <c r="B408" s="67"/>
      <c r="D408" s="60" t="s">
        <v>115</v>
      </c>
      <c r="E408" s="36" t="s">
        <v>70</v>
      </c>
      <c r="F408" s="115" t="s">
        <v>6</v>
      </c>
      <c r="G408" s="36" t="s">
        <v>0</v>
      </c>
      <c r="H408" s="33">
        <v>0.1946382044216611</v>
      </c>
      <c r="I408" s="33">
        <v>0.16328399151785433</v>
      </c>
      <c r="J408" s="33">
        <v>0.15430768108906073</v>
      </c>
      <c r="K408" s="33">
        <v>0.15415563117700307</v>
      </c>
      <c r="L408" s="33">
        <v>0.1386387659911329</v>
      </c>
      <c r="M408" s="33">
        <v>0.1371423257651985</v>
      </c>
      <c r="N408" s="33">
        <v>0.11871225857118446</v>
      </c>
      <c r="O408" s="29">
        <v>5.4498697238065108E-3</v>
      </c>
      <c r="P408" s="29">
        <v>4.8985197455356302E-3</v>
      </c>
      <c r="Q408" s="124">
        <v>4.6292304326718218E-3</v>
      </c>
      <c r="R408" s="29">
        <v>4.9329801976640986E-3</v>
      </c>
      <c r="S408" s="29">
        <v>6.9319382995566446E-3</v>
      </c>
      <c r="T408" s="29">
        <v>6.0342623336687336E-3</v>
      </c>
      <c r="U408" s="29">
        <v>5.4607638942744847E-3</v>
      </c>
      <c r="V408" s="25"/>
      <c r="W408" s="25"/>
      <c r="X408" s="25"/>
      <c r="Y408" s="25"/>
      <c r="Z408" s="29">
        <v>5.4498697238065108E-3</v>
      </c>
      <c r="AA408" s="29">
        <v>4.8985197455356302E-3</v>
      </c>
      <c r="AB408" s="29">
        <v>4.6292304326718218E-3</v>
      </c>
      <c r="AC408" s="29">
        <v>4.9329801976640986E-3</v>
      </c>
      <c r="AD408" s="29">
        <v>6.9319382995566446E-3</v>
      </c>
      <c r="AE408" s="29">
        <v>6.0342623336687336E-3</v>
      </c>
      <c r="AF408" s="25"/>
      <c r="AG408" s="25"/>
      <c r="AH408" s="25"/>
      <c r="AI408" s="25"/>
      <c r="AJ408" s="25"/>
      <c r="AK408"/>
      <c r="AL408" s="42">
        <v>1.4</v>
      </c>
      <c r="AM408" s="42">
        <v>1.5</v>
      </c>
      <c r="AN408" s="42">
        <v>1.5</v>
      </c>
      <c r="AO408" s="42">
        <v>1.6</v>
      </c>
      <c r="AP408" s="42">
        <v>2.5</v>
      </c>
      <c r="AQ408" s="42">
        <v>2.2000000000000002</v>
      </c>
      <c r="AR408" s="42">
        <v>2.2999999999999998</v>
      </c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2:75" ht="15.75" thickBot="1" x14ac:dyDescent="0.3">
      <c r="D409" s="54" t="s">
        <v>116</v>
      </c>
      <c r="E409" s="34" t="s">
        <v>71</v>
      </c>
      <c r="F409" s="113" t="s">
        <v>4</v>
      </c>
      <c r="G409" s="34" t="s">
        <v>34</v>
      </c>
      <c r="H409" s="30">
        <v>2.5892573451292287E-2</v>
      </c>
      <c r="I409" s="30">
        <v>2.135146764220202E-2</v>
      </c>
      <c r="J409" s="30">
        <v>1.9502381331107023E-2</v>
      </c>
      <c r="K409" s="30">
        <v>1.6820425706938428E-2</v>
      </c>
      <c r="L409" s="30">
        <v>1.3718960064005263E-2</v>
      </c>
      <c r="M409" s="30">
        <v>1.0578448770167668E-2</v>
      </c>
      <c r="N409" s="30">
        <v>1.1082528608123355E-2</v>
      </c>
      <c r="O409" s="28">
        <v>3.8838860176938399E-3</v>
      </c>
      <c r="P409" s="28">
        <v>3.3308289521835148E-3</v>
      </c>
      <c r="Q409" s="123">
        <v>3.3544095889504076E-3</v>
      </c>
      <c r="R409" s="28">
        <v>3.3977259928015622E-3</v>
      </c>
      <c r="S409" s="28">
        <v>3.2651124952332525E-3</v>
      </c>
      <c r="T409" s="28">
        <v>3.0254363482679529E-3</v>
      </c>
      <c r="U409" s="28">
        <v>2.859292380895826E-3</v>
      </c>
      <c r="V409" s="28"/>
      <c r="W409" s="3"/>
      <c r="X409" s="3"/>
      <c r="Y409" s="3"/>
      <c r="Z409" s="28">
        <v>3.8838860176938399E-3</v>
      </c>
      <c r="AA409" s="28">
        <v>3.3308289521835148E-3</v>
      </c>
      <c r="AB409" s="28">
        <v>3.3544095889504076E-3</v>
      </c>
      <c r="AC409" s="28">
        <v>3.3977259928015622E-3</v>
      </c>
      <c r="AD409" s="28">
        <v>3.2651124952332525E-3</v>
      </c>
      <c r="AE409" s="28">
        <v>3.0254363482679529E-3</v>
      </c>
      <c r="AF409" s="3"/>
      <c r="AG409" s="3"/>
      <c r="AH409" s="3"/>
      <c r="AI409" s="3"/>
      <c r="AJ409" s="3"/>
      <c r="AL409" s="45">
        <v>7.5</v>
      </c>
      <c r="AM409" s="45">
        <v>7.8</v>
      </c>
      <c r="AN409" s="45">
        <v>8.6</v>
      </c>
      <c r="AO409" s="45">
        <v>10.1</v>
      </c>
      <c r="AP409" s="45">
        <v>11.9</v>
      </c>
      <c r="AQ409" s="45">
        <v>14.3</v>
      </c>
      <c r="AR409" s="45">
        <v>12.9</v>
      </c>
    </row>
    <row r="410" spans="2:75" ht="15.75" thickBot="1" x14ac:dyDescent="0.3">
      <c r="D410" s="54" t="s">
        <v>117</v>
      </c>
      <c r="E410" s="34" t="s">
        <v>71</v>
      </c>
      <c r="F410" s="113" t="s">
        <v>4</v>
      </c>
      <c r="G410" s="34" t="s">
        <v>35</v>
      </c>
      <c r="H410" s="30">
        <v>0.10560467204923493</v>
      </c>
      <c r="I410" s="30">
        <v>0.12648855821164495</v>
      </c>
      <c r="J410" s="30">
        <v>0.11717329644969553</v>
      </c>
      <c r="K410" s="30">
        <v>0.12147407757085596</v>
      </c>
      <c r="L410" s="30">
        <v>9.8872964491447154E-2</v>
      </c>
      <c r="M410" s="30">
        <v>9.5554155480125427E-2</v>
      </c>
      <c r="N410" s="30">
        <v>8.5928343768656004E-2</v>
      </c>
      <c r="O410" s="28">
        <v>7.392327043446445E-3</v>
      </c>
      <c r="P410" s="28">
        <v>8.8541990748151472E-3</v>
      </c>
      <c r="Q410" s="123">
        <v>7.2647443798811231E-3</v>
      </c>
      <c r="R410" s="28">
        <v>8.2602372748182048E-3</v>
      </c>
      <c r="S410" s="28">
        <v>9.6895505201618215E-3</v>
      </c>
      <c r="T410" s="28">
        <v>8.5998739932112885E-3</v>
      </c>
      <c r="U410" s="28">
        <v>8.0772643142536654E-3</v>
      </c>
      <c r="V410" s="28"/>
      <c r="W410" s="3"/>
      <c r="X410" s="3"/>
      <c r="Y410" s="3"/>
      <c r="Z410" s="28">
        <v>7.392327043446445E-3</v>
      </c>
      <c r="AA410" s="28">
        <v>8.8541990748151472E-3</v>
      </c>
      <c r="AB410" s="28">
        <v>7.2647443798811231E-3</v>
      </c>
      <c r="AC410" s="28">
        <v>8.2602372748182048E-3</v>
      </c>
      <c r="AD410" s="28">
        <v>9.6895505201618215E-3</v>
      </c>
      <c r="AE410" s="28">
        <v>8.5998739932112885E-3</v>
      </c>
      <c r="AF410" s="3"/>
      <c r="AG410" s="3"/>
      <c r="AH410" s="3"/>
      <c r="AI410" s="3"/>
      <c r="AJ410" s="3"/>
      <c r="AL410" s="45">
        <v>3.5</v>
      </c>
      <c r="AM410" s="45">
        <v>3.5</v>
      </c>
      <c r="AN410" s="45">
        <v>3.1</v>
      </c>
      <c r="AO410" s="45">
        <v>3.4</v>
      </c>
      <c r="AP410" s="45">
        <v>4.9000000000000004</v>
      </c>
      <c r="AQ410" s="45">
        <v>4.5</v>
      </c>
      <c r="AR410" s="45">
        <v>4.7</v>
      </c>
    </row>
    <row r="411" spans="2:75" ht="15.75" thickBot="1" x14ac:dyDescent="0.3">
      <c r="D411" s="54" t="s">
        <v>261</v>
      </c>
      <c r="E411" s="34" t="s">
        <v>71</v>
      </c>
      <c r="F411" s="113" t="s">
        <v>4</v>
      </c>
      <c r="G411" s="34" t="s">
        <v>36</v>
      </c>
      <c r="H411" s="30">
        <v>0.19786159776603571</v>
      </c>
      <c r="I411" s="30">
        <v>0.20801741688757647</v>
      </c>
      <c r="J411" s="30">
        <v>0.19152553153757057</v>
      </c>
      <c r="K411" s="30">
        <v>0.18516106118440201</v>
      </c>
      <c r="L411" s="30">
        <v>0.17522815477804085</v>
      </c>
      <c r="M411" s="30">
        <v>0.18203786242377099</v>
      </c>
      <c r="N411" s="30">
        <v>0.18498191443407563</v>
      </c>
      <c r="O411" s="28">
        <v>7.5187407151093566E-3</v>
      </c>
      <c r="P411" s="28">
        <v>7.0725921741776002E-3</v>
      </c>
      <c r="Q411" s="123">
        <v>7.2779701984276813E-3</v>
      </c>
      <c r="R411" s="28">
        <v>8.5174088144824925E-3</v>
      </c>
      <c r="S411" s="28">
        <v>9.1118640484581254E-3</v>
      </c>
      <c r="T411" s="28">
        <v>1.0194120295731175E-2</v>
      </c>
      <c r="U411" s="28">
        <v>1.0728951037176386E-2</v>
      </c>
      <c r="V411" s="28"/>
      <c r="W411" s="3"/>
      <c r="X411" s="3"/>
      <c r="Y411" s="3"/>
      <c r="Z411" s="28">
        <v>7.5187407151093566E-3</v>
      </c>
      <c r="AA411" s="28">
        <v>7.0725921741776002E-3</v>
      </c>
      <c r="AB411" s="28">
        <v>7.2779701984276813E-3</v>
      </c>
      <c r="AC411" s="28">
        <v>8.5174088144824925E-3</v>
      </c>
      <c r="AD411" s="28">
        <v>9.1118640484581254E-3</v>
      </c>
      <c r="AE411" s="28">
        <v>1.0194120295731175E-2</v>
      </c>
      <c r="AF411" s="3"/>
      <c r="AG411" s="3"/>
      <c r="AH411" s="3"/>
      <c r="AI411" s="3"/>
      <c r="AJ411" s="3"/>
      <c r="AL411" s="45">
        <v>1.9</v>
      </c>
      <c r="AM411" s="45">
        <v>1.7</v>
      </c>
      <c r="AN411" s="45">
        <v>1.9</v>
      </c>
      <c r="AO411" s="45">
        <v>2.2999999999999998</v>
      </c>
      <c r="AP411" s="45">
        <v>2.6</v>
      </c>
      <c r="AQ411" s="45">
        <v>2.8</v>
      </c>
      <c r="AR411" s="45">
        <v>2.9</v>
      </c>
    </row>
    <row r="412" spans="2:75" ht="15.75" thickBot="1" x14ac:dyDescent="0.3">
      <c r="D412" s="54" t="s">
        <v>194</v>
      </c>
      <c r="E412" s="34" t="s">
        <v>71</v>
      </c>
      <c r="F412" s="113" t="s">
        <v>4</v>
      </c>
      <c r="G412" s="34" t="s">
        <v>37</v>
      </c>
      <c r="H412" s="30">
        <v>0.3186442739387082</v>
      </c>
      <c r="I412" s="30">
        <v>0.34267180720028129</v>
      </c>
      <c r="J412" s="30">
        <v>0.34135027235743498</v>
      </c>
      <c r="K412" s="30">
        <v>0.31812206604378568</v>
      </c>
      <c r="L412" s="30">
        <v>0.31078201841896336</v>
      </c>
      <c r="M412" s="30">
        <v>0.30332269260001254</v>
      </c>
      <c r="N412" s="30">
        <v>0.29301506067432853</v>
      </c>
      <c r="O412" s="28">
        <v>8.2847511224064131E-3</v>
      </c>
      <c r="P412" s="28">
        <v>9.5948106016078751E-3</v>
      </c>
      <c r="Q412" s="123">
        <v>9.5578076260081791E-3</v>
      </c>
      <c r="R412" s="28">
        <v>1.0179906113401143E-2</v>
      </c>
      <c r="S412" s="28">
        <v>1.0566588626244752E-2</v>
      </c>
      <c r="T412" s="28">
        <v>1.1526262318800475E-2</v>
      </c>
      <c r="U412" s="28">
        <v>1.1720602426973141E-2</v>
      </c>
      <c r="V412" s="28"/>
      <c r="W412" s="3"/>
      <c r="X412" s="3"/>
      <c r="Y412" s="3"/>
      <c r="Z412" s="28">
        <v>8.2847511224064131E-3</v>
      </c>
      <c r="AA412" s="28">
        <v>9.5948106016078751E-3</v>
      </c>
      <c r="AB412" s="28">
        <v>9.5578076260081791E-3</v>
      </c>
      <c r="AC412" s="28">
        <v>1.0179906113401143E-2</v>
      </c>
      <c r="AD412" s="28">
        <v>1.0566588626244752E-2</v>
      </c>
      <c r="AE412" s="28">
        <v>1.1526262318800475E-2</v>
      </c>
      <c r="AF412" s="3"/>
      <c r="AG412" s="3"/>
      <c r="AH412" s="3"/>
      <c r="AI412" s="3"/>
      <c r="AJ412" s="3"/>
      <c r="AL412" s="45">
        <v>1.3</v>
      </c>
      <c r="AM412" s="45">
        <v>1.4</v>
      </c>
      <c r="AN412" s="45">
        <v>1.4</v>
      </c>
      <c r="AO412" s="45">
        <v>1.6</v>
      </c>
      <c r="AP412" s="45">
        <v>1.7</v>
      </c>
      <c r="AQ412" s="45">
        <v>1.9</v>
      </c>
      <c r="AR412" s="45">
        <v>2</v>
      </c>
    </row>
    <row r="413" spans="2:75" ht="15.75" thickBot="1" x14ac:dyDescent="0.3">
      <c r="D413" s="54" t="s">
        <v>218</v>
      </c>
      <c r="E413" s="34" t="s">
        <v>71</v>
      </c>
      <c r="F413" s="113" t="s">
        <v>4</v>
      </c>
      <c r="G413" s="34" t="s">
        <v>79</v>
      </c>
      <c r="H413" s="30">
        <v>0.38555086945808476</v>
      </c>
      <c r="I413" s="30">
        <v>0.40103244487250111</v>
      </c>
      <c r="J413" s="30">
        <v>0.39741581249377406</v>
      </c>
      <c r="K413" s="30">
        <v>0.40472554877231742</v>
      </c>
      <c r="L413" s="30">
        <v>0.39964598093085474</v>
      </c>
      <c r="M413" s="30">
        <v>0.40566099776047648</v>
      </c>
      <c r="N413" s="30">
        <v>0.39630392901450956</v>
      </c>
      <c r="O413" s="28">
        <v>1.2337627822658712E-2</v>
      </c>
      <c r="P413" s="28">
        <v>5.614454228215016E-3</v>
      </c>
      <c r="Q413" s="123">
        <v>1.1127642749825672E-2</v>
      </c>
      <c r="R413" s="28">
        <v>1.2141766463169524E-2</v>
      </c>
      <c r="S413" s="28">
        <v>9.591503542340514E-3</v>
      </c>
      <c r="T413" s="28">
        <v>1.0547185941772388E-2</v>
      </c>
      <c r="U413" s="28">
        <v>8.7186864383192106E-3</v>
      </c>
      <c r="V413" s="28"/>
      <c r="W413" s="3"/>
      <c r="X413" s="3"/>
      <c r="Y413" s="3"/>
      <c r="Z413" s="28">
        <v>1.2337627822658712E-2</v>
      </c>
      <c r="AA413" s="28">
        <v>5.614454228215016E-3</v>
      </c>
      <c r="AB413" s="28">
        <v>1.1127642749825672E-2</v>
      </c>
      <c r="AC413" s="28">
        <v>1.2141766463169524E-2</v>
      </c>
      <c r="AD413" s="28">
        <v>9.591503542340514E-3</v>
      </c>
      <c r="AE413" s="28">
        <v>1.0547185941772388E-2</v>
      </c>
      <c r="AF413" s="3"/>
      <c r="AG413" s="3"/>
      <c r="AH413" s="3"/>
      <c r="AI413" s="3"/>
      <c r="AJ413" s="3"/>
      <c r="AL413" s="45">
        <v>1.6</v>
      </c>
      <c r="AM413" s="45">
        <v>0.7</v>
      </c>
      <c r="AN413" s="45">
        <v>1.4</v>
      </c>
      <c r="AO413" s="45">
        <v>1.5</v>
      </c>
      <c r="AP413" s="45">
        <v>1.2</v>
      </c>
      <c r="AQ413" s="45">
        <v>1.3</v>
      </c>
      <c r="AR413" s="45">
        <v>1.1000000000000001</v>
      </c>
    </row>
    <row r="414" spans="2:75" ht="15.75" thickBot="1" x14ac:dyDescent="0.3">
      <c r="D414" s="59" t="s">
        <v>118</v>
      </c>
      <c r="E414" s="35" t="s">
        <v>71</v>
      </c>
      <c r="F414" s="114" t="s">
        <v>4</v>
      </c>
      <c r="G414" s="35" t="s">
        <v>0</v>
      </c>
      <c r="H414" s="31">
        <v>0.22217140685748443</v>
      </c>
      <c r="I414" s="31">
        <v>0.23892865302635335</v>
      </c>
      <c r="J414" s="31">
        <v>0.23412216361360563</v>
      </c>
      <c r="K414" s="31">
        <v>0.22985496854524617</v>
      </c>
      <c r="L414" s="31">
        <v>0.22322659764035405</v>
      </c>
      <c r="M414" s="31">
        <v>0.22534676812410367</v>
      </c>
      <c r="N414" s="31">
        <v>0.22236653507710061</v>
      </c>
      <c r="O414" s="28">
        <v>3.9990853234347203E-3</v>
      </c>
      <c r="P414" s="28">
        <v>3.8228584484216537E-3</v>
      </c>
      <c r="Q414" s="123">
        <v>3.2777102905904788E-3</v>
      </c>
      <c r="R414" s="28">
        <v>4.1373894338144314E-3</v>
      </c>
      <c r="S414" s="28">
        <v>4.0180787575263728E-3</v>
      </c>
      <c r="T414" s="28">
        <v>4.5069353624820731E-3</v>
      </c>
      <c r="U414" s="28">
        <v>4.8920637716962142E-3</v>
      </c>
      <c r="V414" s="28"/>
      <c r="W414" s="3"/>
      <c r="X414" s="3"/>
      <c r="Y414" s="3"/>
      <c r="Z414" s="28">
        <v>3.9990853234347203E-3</v>
      </c>
      <c r="AA414" s="28">
        <v>3.8228584484216537E-3</v>
      </c>
      <c r="AB414" s="28">
        <v>3.2777102905904788E-3</v>
      </c>
      <c r="AC414" s="28">
        <v>4.1373894338144314E-3</v>
      </c>
      <c r="AD414" s="28">
        <v>4.0180787575263728E-3</v>
      </c>
      <c r="AE414" s="28">
        <v>4.5069353624820731E-3</v>
      </c>
      <c r="AF414" s="3"/>
      <c r="AG414" s="3"/>
      <c r="AH414" s="3"/>
      <c r="AI414" s="3"/>
      <c r="AJ414" s="3"/>
      <c r="AL414" s="45">
        <v>0.9</v>
      </c>
      <c r="AM414" s="45">
        <v>0.8</v>
      </c>
      <c r="AN414" s="45">
        <v>0.7</v>
      </c>
      <c r="AO414" s="45">
        <v>0.9</v>
      </c>
      <c r="AP414" s="45">
        <v>0.9</v>
      </c>
      <c r="AQ414" s="45">
        <v>1</v>
      </c>
      <c r="AR414" s="45">
        <v>1.1000000000000001</v>
      </c>
    </row>
    <row r="415" spans="2:75" ht="15.75" thickBot="1" x14ac:dyDescent="0.3">
      <c r="D415" s="54" t="s">
        <v>119</v>
      </c>
      <c r="E415" s="34" t="s">
        <v>71</v>
      </c>
      <c r="F415" s="113" t="s">
        <v>5</v>
      </c>
      <c r="G415" s="34" t="s">
        <v>34</v>
      </c>
      <c r="H415" s="32">
        <v>2.5109308047304543E-2</v>
      </c>
      <c r="I415" s="32">
        <v>2.1081751181251461E-2</v>
      </c>
      <c r="J415" s="32">
        <v>1.6246716777595906E-2</v>
      </c>
      <c r="K415" s="32">
        <v>1.55533539913868E-2</v>
      </c>
      <c r="L415" s="32">
        <v>1.2285815356099785E-2</v>
      </c>
      <c r="M415" s="32">
        <v>8.3186492227478991E-3</v>
      </c>
      <c r="N415" s="32">
        <v>1.1881134548745608E-2</v>
      </c>
      <c r="O415" s="28">
        <v>5.3231733060285624E-3</v>
      </c>
      <c r="P415" s="28">
        <v>4.7223122646003271E-3</v>
      </c>
      <c r="Q415" s="123">
        <v>4.3216266628405111E-3</v>
      </c>
      <c r="R415" s="28">
        <v>4.4793659495193979E-3</v>
      </c>
      <c r="S415" s="28">
        <v>4.1526055903617267E-3</v>
      </c>
      <c r="T415" s="28">
        <v>3.6102937626725879E-3</v>
      </c>
      <c r="U415" s="28">
        <v>4.1821593611584542E-3</v>
      </c>
      <c r="V415" s="28"/>
      <c r="W415" s="3"/>
      <c r="X415" s="3"/>
      <c r="Y415" s="3"/>
      <c r="Z415" s="28">
        <v>5.3231733060285624E-3</v>
      </c>
      <c r="AA415" s="28">
        <v>4.7223122646003271E-3</v>
      </c>
      <c r="AB415" s="28">
        <v>4.3216266628405111E-3</v>
      </c>
      <c r="AC415" s="28">
        <v>4.4793659495193979E-3</v>
      </c>
      <c r="AD415" s="28">
        <v>4.1526055903617267E-3</v>
      </c>
      <c r="AE415" s="28">
        <v>3.6102937626725879E-3</v>
      </c>
      <c r="AF415" s="3"/>
      <c r="AG415" s="3"/>
      <c r="AH415" s="3"/>
      <c r="AI415" s="3"/>
      <c r="AJ415" s="3"/>
      <c r="AL415" s="45">
        <v>10.6</v>
      </c>
      <c r="AM415" s="45">
        <v>11.2</v>
      </c>
      <c r="AN415" s="45">
        <v>13.3</v>
      </c>
      <c r="AO415" s="45">
        <v>14.4</v>
      </c>
      <c r="AP415" s="45">
        <v>16.899999999999999</v>
      </c>
      <c r="AQ415" s="45">
        <v>21.7</v>
      </c>
      <c r="AR415" s="45">
        <v>17.600000000000001</v>
      </c>
    </row>
    <row r="416" spans="2:75" ht="15.75" thickBot="1" x14ac:dyDescent="0.3">
      <c r="D416" s="54" t="s">
        <v>120</v>
      </c>
      <c r="E416" s="34" t="s">
        <v>71</v>
      </c>
      <c r="F416" s="113" t="s">
        <v>5</v>
      </c>
      <c r="G416" s="34" t="s">
        <v>35</v>
      </c>
      <c r="H416" s="30">
        <v>0.10263720632852891</v>
      </c>
      <c r="I416" s="30">
        <v>0.12087279476552097</v>
      </c>
      <c r="J416" s="30">
        <v>0.10773008296936852</v>
      </c>
      <c r="K416" s="30">
        <v>0.1079435494482017</v>
      </c>
      <c r="L416" s="30">
        <v>8.8254656667933792E-2</v>
      </c>
      <c r="M416" s="30">
        <v>9.1989126576820263E-2</v>
      </c>
      <c r="N416" s="30">
        <v>8.1011824668789728E-2</v>
      </c>
      <c r="O416" s="28">
        <v>1.026372063285289E-2</v>
      </c>
      <c r="P416" s="28">
        <v>1.2329025066083139E-2</v>
      </c>
      <c r="Q416" s="123">
        <v>1.0773008296936852E-2</v>
      </c>
      <c r="R416" s="28">
        <v>1.2305564637094995E-2</v>
      </c>
      <c r="S416" s="28">
        <v>1.0767068113487923E-2</v>
      </c>
      <c r="T416" s="28">
        <v>1.2142564708140274E-2</v>
      </c>
      <c r="U416" s="28">
        <v>1.2475820998993619E-2</v>
      </c>
      <c r="V416" s="28"/>
      <c r="W416" s="3"/>
      <c r="X416" s="3"/>
      <c r="Y416" s="3"/>
      <c r="Z416" s="28">
        <v>1.026372063285289E-2</v>
      </c>
      <c r="AA416" s="28">
        <v>1.2329025066083139E-2</v>
      </c>
      <c r="AB416" s="28">
        <v>1.0773008296936852E-2</v>
      </c>
      <c r="AC416" s="28">
        <v>1.2305564637094995E-2</v>
      </c>
      <c r="AD416" s="28">
        <v>1.0767068113487923E-2</v>
      </c>
      <c r="AE416" s="28">
        <v>1.2142564708140274E-2</v>
      </c>
      <c r="AF416" s="3"/>
      <c r="AG416" s="3"/>
      <c r="AH416" s="3"/>
      <c r="AI416" s="3"/>
      <c r="AJ416" s="3"/>
      <c r="AL416" s="45">
        <v>5</v>
      </c>
      <c r="AM416" s="45">
        <v>5.0999999999999996</v>
      </c>
      <c r="AN416" s="45">
        <v>5</v>
      </c>
      <c r="AO416" s="45">
        <v>5.7</v>
      </c>
      <c r="AP416" s="45">
        <v>6.1</v>
      </c>
      <c r="AQ416" s="45">
        <v>6.6</v>
      </c>
      <c r="AR416" s="45">
        <v>7.7</v>
      </c>
    </row>
    <row r="417" spans="2:75" ht="15.75" thickBot="1" x14ac:dyDescent="0.3">
      <c r="D417" s="54" t="s">
        <v>262</v>
      </c>
      <c r="E417" s="34" t="s">
        <v>71</v>
      </c>
      <c r="F417" s="113" t="s">
        <v>5</v>
      </c>
      <c r="G417" s="34" t="s">
        <v>36</v>
      </c>
      <c r="H417" s="30">
        <v>0.19056952394074209</v>
      </c>
      <c r="I417" s="30">
        <v>0.20443385672184955</v>
      </c>
      <c r="J417" s="30">
        <v>0.19101032802201964</v>
      </c>
      <c r="K417" s="30">
        <v>0.18692079875503917</v>
      </c>
      <c r="L417" s="30">
        <v>0.17887219376694122</v>
      </c>
      <c r="M417" s="30">
        <v>0.18272576810844407</v>
      </c>
      <c r="N417" s="30">
        <v>0.19341308741549113</v>
      </c>
      <c r="O417" s="28">
        <v>1.0671893340681556E-2</v>
      </c>
      <c r="P417" s="28">
        <v>1.0221692836092477E-2</v>
      </c>
      <c r="Q417" s="123">
        <v>1.1078599025277138E-2</v>
      </c>
      <c r="R417" s="28">
        <v>1.1962931120322507E-2</v>
      </c>
      <c r="S417" s="28">
        <v>1.3236542338753652E-2</v>
      </c>
      <c r="T417" s="28">
        <v>1.4618061448675525E-2</v>
      </c>
      <c r="U417" s="28">
        <v>1.6246699342901256E-2</v>
      </c>
      <c r="V417" s="28"/>
      <c r="W417" s="3"/>
      <c r="X417" s="3"/>
      <c r="Y417" s="3"/>
      <c r="Z417" s="28">
        <v>1.0671893340681556E-2</v>
      </c>
      <c r="AA417" s="28">
        <v>1.0221692836092477E-2</v>
      </c>
      <c r="AB417" s="28">
        <v>1.1078599025277138E-2</v>
      </c>
      <c r="AC417" s="28">
        <v>1.1962931120322507E-2</v>
      </c>
      <c r="AD417" s="28">
        <v>1.3236542338753652E-2</v>
      </c>
      <c r="AE417" s="28">
        <v>1.4618061448675525E-2</v>
      </c>
      <c r="AF417" s="3"/>
      <c r="AG417" s="3"/>
      <c r="AH417" s="3"/>
      <c r="AI417" s="3"/>
      <c r="AJ417" s="3"/>
      <c r="AL417" s="45">
        <v>2.8</v>
      </c>
      <c r="AM417" s="45">
        <v>2.5</v>
      </c>
      <c r="AN417" s="45">
        <v>2.9</v>
      </c>
      <c r="AO417" s="45">
        <v>3.2</v>
      </c>
      <c r="AP417" s="45">
        <v>3.7</v>
      </c>
      <c r="AQ417" s="45">
        <v>4</v>
      </c>
      <c r="AR417" s="45">
        <v>4.2</v>
      </c>
    </row>
    <row r="418" spans="2:75" ht="15.75" thickBot="1" x14ac:dyDescent="0.3">
      <c r="D418" s="54" t="s">
        <v>195</v>
      </c>
      <c r="E418" s="34" t="s">
        <v>71</v>
      </c>
      <c r="F418" s="113" t="s">
        <v>5</v>
      </c>
      <c r="G418" s="34" t="s">
        <v>37</v>
      </c>
      <c r="H418" s="30">
        <v>0.37194717525378534</v>
      </c>
      <c r="I418" s="30">
        <v>0.39625679732106917</v>
      </c>
      <c r="J418" s="30">
        <v>0.38675283549230915</v>
      </c>
      <c r="K418" s="30">
        <v>0.36133937428072699</v>
      </c>
      <c r="L418" s="30">
        <v>0.33800115989854446</v>
      </c>
      <c r="M418" s="30">
        <v>0.33171926354916897</v>
      </c>
      <c r="N418" s="30">
        <v>0.31935313923983133</v>
      </c>
      <c r="O418" s="28">
        <v>1.115841525761356E-2</v>
      </c>
      <c r="P418" s="28">
        <v>1.1887703919632075E-2</v>
      </c>
      <c r="Q418" s="123">
        <v>1.2376090735753893E-2</v>
      </c>
      <c r="R418" s="28">
        <v>1.1562859976983263E-2</v>
      </c>
      <c r="S418" s="28">
        <v>1.6224055675130133E-2</v>
      </c>
      <c r="T418" s="28">
        <v>1.3932209069065098E-2</v>
      </c>
      <c r="U418" s="28">
        <v>1.5328950683511904E-2</v>
      </c>
      <c r="V418" s="28"/>
      <c r="W418" s="3"/>
      <c r="X418" s="3"/>
      <c r="Y418" s="3"/>
      <c r="Z418" s="28">
        <v>1.115841525761356E-2</v>
      </c>
      <c r="AA418" s="28">
        <v>1.1887703919632075E-2</v>
      </c>
      <c r="AB418" s="28">
        <v>1.2376090735753893E-2</v>
      </c>
      <c r="AC418" s="28">
        <v>1.1562859976983263E-2</v>
      </c>
      <c r="AD418" s="28">
        <v>1.6224055675130133E-2</v>
      </c>
      <c r="AE418" s="28">
        <v>1.3932209069065098E-2</v>
      </c>
      <c r="AF418" s="3"/>
      <c r="AG418" s="3"/>
      <c r="AH418" s="3"/>
      <c r="AI418" s="3"/>
      <c r="AJ418" s="3"/>
      <c r="AL418" s="45">
        <v>1.5</v>
      </c>
      <c r="AM418" s="45">
        <v>1.5</v>
      </c>
      <c r="AN418" s="45">
        <v>1.6</v>
      </c>
      <c r="AO418" s="45">
        <v>1.6</v>
      </c>
      <c r="AP418" s="45">
        <v>2.4</v>
      </c>
      <c r="AQ418" s="45">
        <v>2.1</v>
      </c>
      <c r="AR418" s="45">
        <v>2.4</v>
      </c>
    </row>
    <row r="419" spans="2:75" ht="15.75" thickBot="1" x14ac:dyDescent="0.3">
      <c r="D419" s="54" t="s">
        <v>219</v>
      </c>
      <c r="E419" s="34" t="s">
        <v>71</v>
      </c>
      <c r="F419" s="113" t="s">
        <v>5</v>
      </c>
      <c r="G419" s="34" t="s">
        <v>79</v>
      </c>
      <c r="H419" s="30">
        <v>0.55213251039173694</v>
      </c>
      <c r="I419" s="30">
        <v>0.56377290258164869</v>
      </c>
      <c r="J419" s="30">
        <v>0.55773500533870335</v>
      </c>
      <c r="K419" s="30">
        <v>0.5461492279553517</v>
      </c>
      <c r="L419" s="30">
        <v>0.52952838596937979</v>
      </c>
      <c r="M419" s="30">
        <v>0.53299535834869227</v>
      </c>
      <c r="N419" s="30">
        <v>0.50767801704979554</v>
      </c>
      <c r="O419" s="28">
        <v>1.7668240332535584E-2</v>
      </c>
      <c r="P419" s="28">
        <v>1.4658095467122868E-2</v>
      </c>
      <c r="Q419" s="123">
        <v>1.6732050160161101E-2</v>
      </c>
      <c r="R419" s="28">
        <v>1.4199879926839146E-2</v>
      </c>
      <c r="S419" s="28">
        <v>1.4826794807142633E-2</v>
      </c>
      <c r="T419" s="28">
        <v>1.0659907166973846E-2</v>
      </c>
      <c r="U419" s="28">
        <v>1.8276408613792639E-2</v>
      </c>
      <c r="V419" s="28"/>
      <c r="W419" s="3"/>
      <c r="X419" s="3"/>
      <c r="Y419" s="3"/>
      <c r="Z419" s="28">
        <v>1.7668240332535584E-2</v>
      </c>
      <c r="AA419" s="28">
        <v>1.4658095467122868E-2</v>
      </c>
      <c r="AB419" s="28">
        <v>1.6732050160161101E-2</v>
      </c>
      <c r="AC419" s="28">
        <v>1.4199879926839146E-2</v>
      </c>
      <c r="AD419" s="28">
        <v>1.4826794807142633E-2</v>
      </c>
      <c r="AE419" s="28">
        <v>1.0659907166973846E-2</v>
      </c>
      <c r="AF419" s="3"/>
      <c r="AG419" s="3"/>
      <c r="AH419" s="3"/>
      <c r="AI419" s="3"/>
      <c r="AJ419" s="3"/>
      <c r="AL419" s="45">
        <v>1.6</v>
      </c>
      <c r="AM419" s="45">
        <v>1.3</v>
      </c>
      <c r="AN419" s="45">
        <v>1.5</v>
      </c>
      <c r="AO419" s="45">
        <v>1.3</v>
      </c>
      <c r="AP419" s="45">
        <v>1.4</v>
      </c>
      <c r="AQ419" s="45">
        <v>1</v>
      </c>
      <c r="AR419" s="45">
        <v>1.8</v>
      </c>
    </row>
    <row r="420" spans="2:75" ht="15.75" thickBot="1" x14ac:dyDescent="0.3">
      <c r="D420" s="59" t="s">
        <v>121</v>
      </c>
      <c r="E420" s="35" t="s">
        <v>71</v>
      </c>
      <c r="F420" s="114" t="s">
        <v>5</v>
      </c>
      <c r="G420" s="35" t="s">
        <v>0</v>
      </c>
      <c r="H420" s="31">
        <v>0.25141509359381597</v>
      </c>
      <c r="I420" s="31">
        <v>0.26928744317201653</v>
      </c>
      <c r="J420" s="31">
        <v>0.26302699539140495</v>
      </c>
      <c r="K420" s="31">
        <v>0.25713314883813199</v>
      </c>
      <c r="L420" s="31">
        <v>0.24577149905712561</v>
      </c>
      <c r="M420" s="31">
        <v>0.24931238645001616</v>
      </c>
      <c r="N420" s="31">
        <v>0.24655276100232582</v>
      </c>
      <c r="O420" s="28">
        <v>5.5311320590639527E-3</v>
      </c>
      <c r="P420" s="28">
        <v>6.4628986361283973E-3</v>
      </c>
      <c r="Q420" s="123">
        <v>6.4628986361283973E-3</v>
      </c>
      <c r="R420" s="28">
        <v>6.6854618697914318E-3</v>
      </c>
      <c r="S420" s="28">
        <v>6.8816019735995172E-3</v>
      </c>
      <c r="T420" s="28">
        <v>7.4793715935004843E-3</v>
      </c>
      <c r="U420" s="28">
        <v>7.8896883520744258E-3</v>
      </c>
      <c r="V420" s="28"/>
      <c r="W420" s="3"/>
      <c r="X420" s="3"/>
      <c r="Y420" s="3"/>
      <c r="Z420" s="28">
        <v>5.5311320590639527E-3</v>
      </c>
      <c r="AA420" s="28">
        <v>6.4628986361283973E-3</v>
      </c>
      <c r="AB420" s="28">
        <v>6.4628986361283973E-3</v>
      </c>
      <c r="AC420" s="28">
        <v>6.6854618697914318E-3</v>
      </c>
      <c r="AD420" s="28">
        <v>6.8816019735995172E-3</v>
      </c>
      <c r="AE420" s="28">
        <v>7.4793715935004843E-3</v>
      </c>
      <c r="AF420" s="3"/>
      <c r="AG420" s="3"/>
      <c r="AH420" s="3"/>
      <c r="AI420" s="3"/>
      <c r="AJ420" s="3"/>
      <c r="AL420" s="45">
        <v>1.1000000000000001</v>
      </c>
      <c r="AM420" s="45">
        <v>1.2</v>
      </c>
      <c r="AN420" s="45">
        <v>1.2</v>
      </c>
      <c r="AO420" s="45">
        <v>1.3</v>
      </c>
      <c r="AP420" s="45">
        <v>1.4</v>
      </c>
      <c r="AQ420" s="45">
        <v>1.5</v>
      </c>
      <c r="AR420" s="45">
        <v>1.6</v>
      </c>
    </row>
    <row r="421" spans="2:75" ht="15.75" thickBot="1" x14ac:dyDescent="0.3">
      <c r="D421" s="54" t="s">
        <v>122</v>
      </c>
      <c r="E421" s="34" t="s">
        <v>71</v>
      </c>
      <c r="F421" s="113" t="s">
        <v>6</v>
      </c>
      <c r="G421" s="34" t="s">
        <v>34</v>
      </c>
      <c r="H421" s="30">
        <v>2.6712800394343008E-2</v>
      </c>
      <c r="I421" s="30">
        <v>2.1635350486076035E-2</v>
      </c>
      <c r="J421" s="30">
        <v>2.2911436340155293E-2</v>
      </c>
      <c r="K421" s="30">
        <v>1.8148517641788337E-2</v>
      </c>
      <c r="L421" s="30">
        <v>1.5219720672785497E-2</v>
      </c>
      <c r="M421" s="30">
        <v>1.2948933498085766E-2</v>
      </c>
      <c r="N421" s="30">
        <v>1.0238788130748844E-2</v>
      </c>
      <c r="O421" s="28">
        <v>5.6631136836007177E-3</v>
      </c>
      <c r="P421" s="28">
        <v>5.279025518602553E-3</v>
      </c>
      <c r="Q421" s="123">
        <v>5.1321617401947853E-3</v>
      </c>
      <c r="R421" s="28">
        <v>5.2267730808350406E-3</v>
      </c>
      <c r="S421" s="28">
        <v>5.1442655874014975E-3</v>
      </c>
      <c r="T421" s="28">
        <v>4.5321267243300187E-3</v>
      </c>
      <c r="U421" s="28">
        <v>4.0545600997765425E-3</v>
      </c>
      <c r="V421" s="28"/>
      <c r="W421" s="3"/>
      <c r="X421" s="3"/>
      <c r="Y421" s="3"/>
      <c r="Z421" s="28">
        <v>5.6631136836007177E-3</v>
      </c>
      <c r="AA421" s="28">
        <v>5.279025518602553E-3</v>
      </c>
      <c r="AB421" s="28">
        <v>5.1321617401947853E-3</v>
      </c>
      <c r="AC421" s="28">
        <v>5.2267730808350406E-3</v>
      </c>
      <c r="AD421" s="28">
        <v>5.1442655874014975E-3</v>
      </c>
      <c r="AE421" s="28">
        <v>4.5321267243300187E-3</v>
      </c>
      <c r="AF421" s="3"/>
      <c r="AG421" s="3"/>
      <c r="AH421" s="3"/>
      <c r="AI421" s="3"/>
      <c r="AJ421" s="3"/>
      <c r="AL421" s="45">
        <v>10.6</v>
      </c>
      <c r="AM421" s="45">
        <v>12.2</v>
      </c>
      <c r="AN421" s="45">
        <v>11.2</v>
      </c>
      <c r="AO421" s="45">
        <v>14.4</v>
      </c>
      <c r="AP421" s="45">
        <v>16.899999999999999</v>
      </c>
      <c r="AQ421" s="45">
        <v>17.5</v>
      </c>
      <c r="AR421" s="45">
        <v>19.8</v>
      </c>
    </row>
    <row r="422" spans="2:75" ht="15.75" thickBot="1" x14ac:dyDescent="0.3">
      <c r="D422" s="54" t="s">
        <v>123</v>
      </c>
      <c r="E422" s="34" t="s">
        <v>71</v>
      </c>
      <c r="F422" s="113" t="s">
        <v>6</v>
      </c>
      <c r="G422" s="34" t="s">
        <v>35</v>
      </c>
      <c r="H422" s="30">
        <v>0.10863937042119833</v>
      </c>
      <c r="I422" s="30">
        <v>0.13224529292828244</v>
      </c>
      <c r="J422" s="30">
        <v>0.12686615767020495</v>
      </c>
      <c r="K422" s="30">
        <v>0.13524893688997464</v>
      </c>
      <c r="L422" s="30">
        <v>0.10976635518160409</v>
      </c>
      <c r="M422" s="30">
        <v>9.9229146013006669E-2</v>
      </c>
      <c r="N422" s="30">
        <v>9.0969002143310912E-2</v>
      </c>
      <c r="O422" s="28">
        <v>1.0863937042119833E-2</v>
      </c>
      <c r="P422" s="28">
        <v>1.3224529292828245E-2</v>
      </c>
      <c r="Q422" s="123">
        <v>1.2686615767020494E-2</v>
      </c>
      <c r="R422" s="28">
        <v>1.3524893688997463E-2</v>
      </c>
      <c r="S422" s="28">
        <v>1.3391495332155699E-2</v>
      </c>
      <c r="T422" s="28">
        <v>1.3098247273716879E-2</v>
      </c>
      <c r="U422" s="28">
        <v>1.2189846287203663E-2</v>
      </c>
      <c r="V422" s="28"/>
      <c r="W422" s="3"/>
      <c r="X422" s="3"/>
      <c r="Y422" s="3"/>
      <c r="Z422" s="28">
        <v>1.0863937042119833E-2</v>
      </c>
      <c r="AA422" s="28">
        <v>1.3224529292828245E-2</v>
      </c>
      <c r="AB422" s="28">
        <v>1.2686615767020494E-2</v>
      </c>
      <c r="AC422" s="28">
        <v>1.3524893688997463E-2</v>
      </c>
      <c r="AD422" s="28">
        <v>1.3391495332155699E-2</v>
      </c>
      <c r="AE422" s="28">
        <v>1.3098247273716879E-2</v>
      </c>
      <c r="AF422" s="3"/>
      <c r="AG422" s="3"/>
      <c r="AH422" s="3"/>
      <c r="AI422" s="3"/>
      <c r="AJ422" s="3"/>
      <c r="AL422" s="45">
        <v>5</v>
      </c>
      <c r="AM422" s="45">
        <v>5</v>
      </c>
      <c r="AN422" s="45">
        <v>5</v>
      </c>
      <c r="AO422" s="45">
        <v>5</v>
      </c>
      <c r="AP422" s="45">
        <v>6.1</v>
      </c>
      <c r="AQ422" s="45">
        <v>6.6</v>
      </c>
      <c r="AR422" s="45">
        <v>6.7</v>
      </c>
    </row>
    <row r="423" spans="2:75" ht="15.75" thickBot="1" x14ac:dyDescent="0.3">
      <c r="D423" s="54" t="s">
        <v>263</v>
      </c>
      <c r="E423" s="34" t="s">
        <v>71</v>
      </c>
      <c r="F423" s="113" t="s">
        <v>6</v>
      </c>
      <c r="G423" s="34" t="s">
        <v>36</v>
      </c>
      <c r="H423" s="30">
        <v>0.20515794894352032</v>
      </c>
      <c r="I423" s="30">
        <v>0.21161540999871067</v>
      </c>
      <c r="J423" s="30">
        <v>0.19204165330381653</v>
      </c>
      <c r="K423" s="30">
        <v>0.18339597508103572</v>
      </c>
      <c r="L423" s="30">
        <v>0.17159430595075009</v>
      </c>
      <c r="M423" s="30">
        <v>0.18135417984478538</v>
      </c>
      <c r="N423" s="30">
        <v>0.17661506617274117</v>
      </c>
      <c r="O423" s="28">
        <v>8.6166338556278536E-3</v>
      </c>
      <c r="P423" s="28">
        <v>1.0580770499935534E-2</v>
      </c>
      <c r="Q423" s="123">
        <v>1.1138415891621359E-2</v>
      </c>
      <c r="R423" s="28">
        <v>1.1737342405186287E-2</v>
      </c>
      <c r="S423" s="28">
        <v>1.2697978640355507E-2</v>
      </c>
      <c r="T423" s="28">
        <v>1.4508334387582832E-2</v>
      </c>
      <c r="U423" s="28">
        <v>1.4835665558510258E-2</v>
      </c>
      <c r="V423" s="28"/>
      <c r="W423" s="3"/>
      <c r="X423" s="3"/>
      <c r="Y423" s="3"/>
      <c r="Z423" s="28">
        <v>8.6166338556278536E-3</v>
      </c>
      <c r="AA423" s="28">
        <v>1.0580770499935534E-2</v>
      </c>
      <c r="AB423" s="28">
        <v>1.1138415891621359E-2</v>
      </c>
      <c r="AC423" s="28">
        <v>1.1737342405186287E-2</v>
      </c>
      <c r="AD423" s="28">
        <v>1.2697978640355507E-2</v>
      </c>
      <c r="AE423" s="28">
        <v>1.4508334387582832E-2</v>
      </c>
      <c r="AF423" s="3"/>
      <c r="AG423" s="3"/>
      <c r="AH423" s="3"/>
      <c r="AI423" s="3"/>
      <c r="AJ423" s="3"/>
      <c r="AL423" s="45">
        <v>2.1</v>
      </c>
      <c r="AM423" s="45">
        <v>2.5</v>
      </c>
      <c r="AN423" s="45">
        <v>2.9</v>
      </c>
      <c r="AO423" s="45">
        <v>3.2</v>
      </c>
      <c r="AP423" s="45">
        <v>3.7</v>
      </c>
      <c r="AQ423" s="45">
        <v>4</v>
      </c>
      <c r="AR423" s="45">
        <v>4.2</v>
      </c>
    </row>
    <row r="424" spans="2:75" ht="15.75" thickBot="1" x14ac:dyDescent="0.3">
      <c r="D424" s="54" t="s">
        <v>196</v>
      </c>
      <c r="E424" s="34" t="s">
        <v>71</v>
      </c>
      <c r="F424" s="113" t="s">
        <v>6</v>
      </c>
      <c r="G424" s="34" t="s">
        <v>37</v>
      </c>
      <c r="H424" s="30">
        <v>0.26649566024013482</v>
      </c>
      <c r="I424" s="30">
        <v>0.29022510934175516</v>
      </c>
      <c r="J424" s="30">
        <v>0.29697245607177247</v>
      </c>
      <c r="K424" s="30">
        <v>0.27587180241105558</v>
      </c>
      <c r="L424" s="30">
        <v>0.28405073375404044</v>
      </c>
      <c r="M424" s="30">
        <v>0.27543270817924087</v>
      </c>
      <c r="N424" s="30">
        <v>0.26700404436844044</v>
      </c>
      <c r="O424" s="28">
        <v>1.1725809050565934E-2</v>
      </c>
      <c r="P424" s="28">
        <v>1.1609004373670207E-2</v>
      </c>
      <c r="Q424" s="123">
        <v>1.1878898242870899E-2</v>
      </c>
      <c r="R424" s="28">
        <v>1.2138359306086446E-2</v>
      </c>
      <c r="S424" s="28">
        <v>1.420253668770202E-2</v>
      </c>
      <c r="T424" s="28">
        <v>1.4873366241679007E-2</v>
      </c>
      <c r="U424" s="28">
        <v>1.6020242662106426E-2</v>
      </c>
      <c r="V424" s="28"/>
      <c r="W424" s="3"/>
      <c r="X424" s="3"/>
      <c r="Y424" s="3"/>
      <c r="Z424" s="28">
        <v>1.1725809050565934E-2</v>
      </c>
      <c r="AA424" s="28">
        <v>1.1609004373670207E-2</v>
      </c>
      <c r="AB424" s="28">
        <v>1.1878898242870899E-2</v>
      </c>
      <c r="AC424" s="28">
        <v>1.2138359306086446E-2</v>
      </c>
      <c r="AD424" s="28">
        <v>1.420253668770202E-2</v>
      </c>
      <c r="AE424" s="28">
        <v>1.4873366241679007E-2</v>
      </c>
      <c r="AF424" s="3"/>
      <c r="AG424" s="3"/>
      <c r="AH424" s="3"/>
      <c r="AI424" s="3"/>
      <c r="AJ424" s="3"/>
      <c r="AL424" s="45">
        <v>2.2000000000000002</v>
      </c>
      <c r="AM424" s="45">
        <v>2</v>
      </c>
      <c r="AN424" s="45">
        <v>2</v>
      </c>
      <c r="AO424" s="45">
        <v>2.2000000000000002</v>
      </c>
      <c r="AP424" s="45">
        <v>2.5</v>
      </c>
      <c r="AQ424" s="45">
        <v>2.7</v>
      </c>
      <c r="AR424" s="45">
        <v>3</v>
      </c>
    </row>
    <row r="425" spans="2:75" ht="15.75" thickBot="1" x14ac:dyDescent="0.3">
      <c r="D425" s="54" t="s">
        <v>220</v>
      </c>
      <c r="E425" s="34" t="s">
        <v>71</v>
      </c>
      <c r="F425" s="113" t="s">
        <v>6</v>
      </c>
      <c r="G425" s="34" t="s">
        <v>79</v>
      </c>
      <c r="H425" s="30">
        <v>0.25643206111043854</v>
      </c>
      <c r="I425" s="30">
        <v>0.27389542913890652</v>
      </c>
      <c r="J425" s="30">
        <v>0.26883233268360884</v>
      </c>
      <c r="K425" s="30">
        <v>0.28958319306274882</v>
      </c>
      <c r="L425" s="30">
        <v>0.29275926466032226</v>
      </c>
      <c r="M425" s="30">
        <v>0.29954350999141294</v>
      </c>
      <c r="N425" s="30">
        <v>0.30217132407024316</v>
      </c>
      <c r="O425" s="28">
        <v>1.3334467177742804E-2</v>
      </c>
      <c r="P425" s="28">
        <v>1.2599189740389698E-2</v>
      </c>
      <c r="Q425" s="123">
        <v>1.182862263807879E-2</v>
      </c>
      <c r="R425" s="28">
        <v>1.3320826880886445E-2</v>
      </c>
      <c r="S425" s="28">
        <v>1.4052444703695467E-2</v>
      </c>
      <c r="T425" s="28">
        <v>1.2580827419639345E-2</v>
      </c>
      <c r="U425" s="28">
        <v>1.3295538259090699E-2</v>
      </c>
      <c r="V425" s="28"/>
      <c r="W425" s="3"/>
      <c r="X425" s="3"/>
      <c r="Y425" s="3"/>
      <c r="Z425" s="28">
        <v>1.3334467177742804E-2</v>
      </c>
      <c r="AA425" s="28">
        <v>1.2599189740389698E-2</v>
      </c>
      <c r="AB425" s="28">
        <v>1.182862263807879E-2</v>
      </c>
      <c r="AC425" s="28">
        <v>1.3320826880886445E-2</v>
      </c>
      <c r="AD425" s="28">
        <v>1.4052444703695467E-2</v>
      </c>
      <c r="AE425" s="28">
        <v>1.2580827419639345E-2</v>
      </c>
      <c r="AF425" s="3"/>
      <c r="AG425" s="3"/>
      <c r="AH425" s="3"/>
      <c r="AI425" s="3"/>
      <c r="AJ425" s="3"/>
      <c r="AL425" s="45">
        <v>2.6</v>
      </c>
      <c r="AM425" s="45">
        <v>2.2999999999999998</v>
      </c>
      <c r="AN425" s="45">
        <v>2.2000000000000002</v>
      </c>
      <c r="AO425" s="45">
        <v>2.2999999999999998</v>
      </c>
      <c r="AP425" s="45">
        <v>2.4</v>
      </c>
      <c r="AQ425" s="45">
        <v>2.1</v>
      </c>
      <c r="AR425" s="45">
        <v>2.2000000000000002</v>
      </c>
    </row>
    <row r="426" spans="2:75" s="24" customFormat="1" ht="15.75" thickBot="1" x14ac:dyDescent="0.3">
      <c r="B426" s="67"/>
      <c r="D426" s="60" t="s">
        <v>124</v>
      </c>
      <c r="E426" s="36" t="s">
        <v>71</v>
      </c>
      <c r="F426" s="115" t="s">
        <v>6</v>
      </c>
      <c r="G426" s="36" t="s">
        <v>0</v>
      </c>
      <c r="H426" s="33">
        <v>0.19386211860942199</v>
      </c>
      <c r="I426" s="33">
        <v>0.20945956034629754</v>
      </c>
      <c r="J426" s="33">
        <v>0.20602651956334805</v>
      </c>
      <c r="K426" s="33">
        <v>0.20334123262290635</v>
      </c>
      <c r="L426" s="33">
        <v>0.20128550577228194</v>
      </c>
      <c r="M426" s="33">
        <v>0.202012088926703</v>
      </c>
      <c r="N426" s="33">
        <v>0.1987768167885833</v>
      </c>
      <c r="O426" s="29">
        <v>5.4281393210638155E-3</v>
      </c>
      <c r="P426" s="29">
        <v>6.2837868103889256E-3</v>
      </c>
      <c r="Q426" s="124">
        <v>5.7687425477737451E-3</v>
      </c>
      <c r="R426" s="29">
        <v>6.506919443933004E-3</v>
      </c>
      <c r="S426" s="29">
        <v>7.2462782078021506E-3</v>
      </c>
      <c r="T426" s="29">
        <v>7.2724352013613077E-3</v>
      </c>
      <c r="U426" s="29">
        <v>7.9510726715433314E-3</v>
      </c>
      <c r="V426" s="29"/>
      <c r="W426" s="25"/>
      <c r="X426" s="25"/>
      <c r="Y426" s="25"/>
      <c r="Z426" s="29">
        <v>5.4281393210638155E-3</v>
      </c>
      <c r="AA426" s="29">
        <v>6.2837868103889256E-3</v>
      </c>
      <c r="AB426" s="29">
        <v>5.7687425477737451E-3</v>
      </c>
      <c r="AC426" s="29">
        <v>6.506919443933004E-3</v>
      </c>
      <c r="AD426" s="29">
        <v>7.2462782078021506E-3</v>
      </c>
      <c r="AE426" s="29">
        <v>7.2724352013613077E-3</v>
      </c>
      <c r="AF426" s="25"/>
      <c r="AG426" s="25"/>
      <c r="AH426" s="25"/>
      <c r="AI426" s="25"/>
      <c r="AJ426" s="25"/>
      <c r="AK426"/>
      <c r="AL426" s="42">
        <v>1.4</v>
      </c>
      <c r="AM426" s="42">
        <v>1.5</v>
      </c>
      <c r="AN426" s="42">
        <v>1.4</v>
      </c>
      <c r="AO426" s="42">
        <v>1.6</v>
      </c>
      <c r="AP426" s="42">
        <v>1.8</v>
      </c>
      <c r="AQ426" s="42">
        <v>1.8</v>
      </c>
      <c r="AR426" s="42">
        <v>2</v>
      </c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2:75" ht="15.75" thickBot="1" x14ac:dyDescent="0.3">
      <c r="D427" s="54" t="s">
        <v>125</v>
      </c>
      <c r="E427" s="34" t="s">
        <v>80</v>
      </c>
      <c r="F427" s="113" t="s">
        <v>4</v>
      </c>
      <c r="G427" s="34" t="s">
        <v>34</v>
      </c>
      <c r="H427" s="30">
        <v>0.12188440171576659</v>
      </c>
      <c r="I427" s="30">
        <v>0.12074222331999619</v>
      </c>
      <c r="J427" s="30">
        <v>9.9085181826814514E-2</v>
      </c>
      <c r="K427" s="30">
        <v>8.6433552052261928E-2</v>
      </c>
      <c r="L427" s="30">
        <v>8.1583382558565565E-2</v>
      </c>
      <c r="M427" s="30">
        <v>7.3109342870136027E-2</v>
      </c>
      <c r="N427" s="30">
        <v>7.0924266334458239E-2</v>
      </c>
      <c r="O427" s="28">
        <v>8.2881393166721277E-3</v>
      </c>
      <c r="P427" s="28">
        <v>7.9689867391197471E-3</v>
      </c>
      <c r="Q427" s="123">
        <v>7.3323034551842749E-3</v>
      </c>
      <c r="R427" s="28">
        <v>7.4332854764945257E-3</v>
      </c>
      <c r="S427" s="28">
        <v>8.3215050209736879E-3</v>
      </c>
      <c r="T427" s="28">
        <v>7.7495903442344185E-3</v>
      </c>
      <c r="U427" s="28">
        <v>7.5179722314525736E-3</v>
      </c>
      <c r="V427" s="28"/>
      <c r="W427" s="3"/>
      <c r="X427" s="3"/>
      <c r="Y427" s="3"/>
      <c r="Z427" s="28">
        <v>8.2881393166721277E-3</v>
      </c>
      <c r="AA427" s="28">
        <v>7.9689867391197471E-3</v>
      </c>
      <c r="AB427" s="28">
        <v>7.3323034551842749E-3</v>
      </c>
      <c r="AC427" s="28">
        <v>7.4332854764945257E-3</v>
      </c>
      <c r="AD427" s="28">
        <v>8.3215050209736879E-3</v>
      </c>
      <c r="AE427" s="28">
        <v>7.7495903442344185E-3</v>
      </c>
      <c r="AF427" s="3"/>
      <c r="AG427" s="3"/>
      <c r="AH427" s="3"/>
      <c r="AI427" s="3"/>
      <c r="AJ427" s="3"/>
      <c r="AL427" s="45">
        <v>3.4</v>
      </c>
      <c r="AM427" s="45">
        <v>3.3</v>
      </c>
      <c r="AN427" s="45">
        <v>3.7</v>
      </c>
      <c r="AO427" s="45">
        <v>4.3</v>
      </c>
      <c r="AP427" s="45">
        <v>5.0999999999999996</v>
      </c>
      <c r="AQ427" s="45">
        <v>5.3</v>
      </c>
      <c r="AR427" s="45">
        <v>5.3</v>
      </c>
    </row>
    <row r="428" spans="2:75" ht="15.75" thickBot="1" x14ac:dyDescent="0.3">
      <c r="D428" s="54" t="s">
        <v>126</v>
      </c>
      <c r="E428" s="34" t="s">
        <v>80</v>
      </c>
      <c r="F428" s="113" t="s">
        <v>4</v>
      </c>
      <c r="G428" s="34" t="s">
        <v>35</v>
      </c>
      <c r="H428" s="30">
        <v>0.16496515165200032</v>
      </c>
      <c r="I428" s="30">
        <v>0.16586567577490999</v>
      </c>
      <c r="J428" s="30">
        <v>0.16590145603894424</v>
      </c>
      <c r="K428" s="30">
        <v>0.15765706980044991</v>
      </c>
      <c r="L428" s="30">
        <v>0.15968217607408747</v>
      </c>
      <c r="M428" s="30">
        <v>0.15422537518074658</v>
      </c>
      <c r="N428" s="30">
        <v>0.16005839676506045</v>
      </c>
      <c r="O428" s="28">
        <v>1.022783940242402E-2</v>
      </c>
      <c r="P428" s="28">
        <v>1.16105973042437E-2</v>
      </c>
      <c r="Q428" s="123">
        <v>1.0285890274414544E-2</v>
      </c>
      <c r="R428" s="28">
        <v>1.0720680746430592E-2</v>
      </c>
      <c r="S428" s="28">
        <v>1.1497116677334298E-2</v>
      </c>
      <c r="T428" s="28">
        <v>1.2029579264098233E-2</v>
      </c>
      <c r="U428" s="28">
        <v>1.0243737392963869E-2</v>
      </c>
      <c r="V428" s="28"/>
      <c r="W428" s="3"/>
      <c r="X428" s="3"/>
      <c r="Y428" s="3"/>
      <c r="Z428" s="28">
        <v>1.022783940242402E-2</v>
      </c>
      <c r="AA428" s="28">
        <v>1.16105973042437E-2</v>
      </c>
      <c r="AB428" s="28">
        <v>1.0285890274414544E-2</v>
      </c>
      <c r="AC428" s="28">
        <v>1.0720680746430592E-2</v>
      </c>
      <c r="AD428" s="28">
        <v>1.1497116677334298E-2</v>
      </c>
      <c r="AE428" s="28">
        <v>1.2029579264098233E-2</v>
      </c>
      <c r="AF428" s="3"/>
      <c r="AG428" s="3"/>
      <c r="AH428" s="3"/>
      <c r="AI428" s="3"/>
      <c r="AJ428" s="3"/>
      <c r="AL428" s="45">
        <v>3.1</v>
      </c>
      <c r="AM428" s="45">
        <v>3.5</v>
      </c>
      <c r="AN428" s="45">
        <v>3.1</v>
      </c>
      <c r="AO428" s="45">
        <v>3.4</v>
      </c>
      <c r="AP428" s="45">
        <v>3.6</v>
      </c>
      <c r="AQ428" s="45">
        <v>3.9</v>
      </c>
      <c r="AR428" s="45">
        <v>3.2</v>
      </c>
    </row>
    <row r="429" spans="2:75" ht="15.75" thickBot="1" x14ac:dyDescent="0.3">
      <c r="D429" s="54" t="s">
        <v>264</v>
      </c>
      <c r="E429" s="34" t="s">
        <v>80</v>
      </c>
      <c r="F429" s="113" t="s">
        <v>4</v>
      </c>
      <c r="G429" s="34" t="s">
        <v>36</v>
      </c>
      <c r="H429" s="30">
        <v>0.15742589482515615</v>
      </c>
      <c r="I429" s="30">
        <v>0.17831986247070741</v>
      </c>
      <c r="J429" s="30">
        <v>0.17725463886504594</v>
      </c>
      <c r="K429" s="30">
        <v>0.16342267714009212</v>
      </c>
      <c r="L429" s="30">
        <v>0.16493833907764674</v>
      </c>
      <c r="M429" s="30">
        <v>0.17014709106320017</v>
      </c>
      <c r="N429" s="30">
        <v>0.16835862840350907</v>
      </c>
      <c r="O429" s="28">
        <v>6.297035793006246E-3</v>
      </c>
      <c r="P429" s="28">
        <v>8.2027136736525404E-3</v>
      </c>
      <c r="Q429" s="123">
        <v>6.7356762768717464E-3</v>
      </c>
      <c r="R429" s="28">
        <v>7.5174431484442373E-3</v>
      </c>
      <c r="S429" s="28">
        <v>8.5767936320376298E-3</v>
      </c>
      <c r="T429" s="28">
        <v>9.5282370995392086E-3</v>
      </c>
      <c r="U429" s="28">
        <v>9.7648004474035262E-3</v>
      </c>
      <c r="V429" s="28"/>
      <c r="W429" s="3"/>
      <c r="X429" s="3"/>
      <c r="Y429" s="3"/>
      <c r="Z429" s="28">
        <v>6.297035793006246E-3</v>
      </c>
      <c r="AA429" s="28">
        <v>8.2027136736525404E-3</v>
      </c>
      <c r="AB429" s="28">
        <v>6.7356762768717464E-3</v>
      </c>
      <c r="AC429" s="28">
        <v>7.5174431484442373E-3</v>
      </c>
      <c r="AD429" s="28">
        <v>8.5767936320376298E-3</v>
      </c>
      <c r="AE429" s="28">
        <v>9.5282370995392086E-3</v>
      </c>
      <c r="AF429" s="3"/>
      <c r="AG429" s="3"/>
      <c r="AH429" s="3"/>
      <c r="AI429" s="3"/>
      <c r="AJ429" s="3"/>
      <c r="AL429" s="45">
        <v>2</v>
      </c>
      <c r="AM429" s="45">
        <v>2.2999999999999998</v>
      </c>
      <c r="AN429" s="45">
        <v>1.9</v>
      </c>
      <c r="AO429" s="45">
        <v>2.2999999999999998</v>
      </c>
      <c r="AP429" s="45">
        <v>2.6</v>
      </c>
      <c r="AQ429" s="45">
        <v>2.8</v>
      </c>
      <c r="AR429" s="45">
        <v>2.9</v>
      </c>
    </row>
    <row r="430" spans="2:75" ht="15.75" thickBot="1" x14ac:dyDescent="0.3">
      <c r="D430" s="54" t="s">
        <v>197</v>
      </c>
      <c r="E430" s="34" t="s">
        <v>80</v>
      </c>
      <c r="F430" s="113" t="s">
        <v>4</v>
      </c>
      <c r="G430" s="34" t="s">
        <v>37</v>
      </c>
      <c r="H430" s="30">
        <v>0.14009745316381575</v>
      </c>
      <c r="I430" s="30">
        <v>0.15088459845215438</v>
      </c>
      <c r="J430" s="30">
        <v>0.14932679963168977</v>
      </c>
      <c r="K430" s="30">
        <v>0.14114790309269212</v>
      </c>
      <c r="L430" s="30">
        <v>0.15267546948388142</v>
      </c>
      <c r="M430" s="30">
        <v>0.15281741554390391</v>
      </c>
      <c r="N430" s="30">
        <v>0.15948994601169358</v>
      </c>
      <c r="O430" s="28">
        <v>5.6038981265526299E-3</v>
      </c>
      <c r="P430" s="28">
        <v>6.337153134990484E-3</v>
      </c>
      <c r="Q430" s="123">
        <v>6.5703791837943507E-3</v>
      </c>
      <c r="R430" s="28">
        <v>6.4928035422638372E-3</v>
      </c>
      <c r="S430" s="28">
        <v>8.2444753521295974E-3</v>
      </c>
      <c r="T430" s="28">
        <v>8.8634101015464262E-3</v>
      </c>
      <c r="U430" s="28">
        <v>7.6555174085612921E-3</v>
      </c>
      <c r="V430" s="28"/>
      <c r="W430" s="3"/>
      <c r="X430" s="3"/>
      <c r="Y430" s="3"/>
      <c r="Z430" s="28">
        <v>5.6038981265526299E-3</v>
      </c>
      <c r="AA430" s="28">
        <v>6.337153134990484E-3</v>
      </c>
      <c r="AB430" s="28">
        <v>6.5703791837943507E-3</v>
      </c>
      <c r="AC430" s="28">
        <v>6.4928035422638372E-3</v>
      </c>
      <c r="AD430" s="28">
        <v>8.2444753521295974E-3</v>
      </c>
      <c r="AE430" s="28">
        <v>8.8634101015464262E-3</v>
      </c>
      <c r="AF430" s="3"/>
      <c r="AG430" s="3"/>
      <c r="AH430" s="3"/>
      <c r="AI430" s="3"/>
      <c r="AJ430" s="3"/>
      <c r="AL430" s="45">
        <v>2</v>
      </c>
      <c r="AM430" s="45">
        <v>2.1</v>
      </c>
      <c r="AN430" s="45">
        <v>2.2000000000000002</v>
      </c>
      <c r="AO430" s="45">
        <v>2.2999999999999998</v>
      </c>
      <c r="AP430" s="45">
        <v>2.7</v>
      </c>
      <c r="AQ430" s="45">
        <v>2.9</v>
      </c>
      <c r="AR430" s="45">
        <v>2.4</v>
      </c>
    </row>
    <row r="431" spans="2:75" ht="15.75" thickBot="1" x14ac:dyDescent="0.3">
      <c r="D431" s="54" t="s">
        <v>221</v>
      </c>
      <c r="E431" s="34" t="s">
        <v>80</v>
      </c>
      <c r="F431" s="113" t="s">
        <v>4</v>
      </c>
      <c r="G431" s="34" t="s">
        <v>79</v>
      </c>
      <c r="H431" s="30">
        <v>0.13204784659520918</v>
      </c>
      <c r="I431" s="30">
        <v>0.13984226284488147</v>
      </c>
      <c r="J431" s="30">
        <v>0.14295239327588527</v>
      </c>
      <c r="K431" s="30">
        <v>0.13120625317512419</v>
      </c>
      <c r="L431" s="30">
        <v>0.13824756940020652</v>
      </c>
      <c r="M431" s="30">
        <v>0.14373697831588933</v>
      </c>
      <c r="N431" s="30">
        <v>0.15453159627430502</v>
      </c>
      <c r="O431" s="28">
        <v>7.3946794093317138E-3</v>
      </c>
      <c r="P431" s="28">
        <v>6.7124286165543105E-3</v>
      </c>
      <c r="Q431" s="123">
        <v>6.5758100906907228E-3</v>
      </c>
      <c r="R431" s="28">
        <v>6.5603126587562089E-3</v>
      </c>
      <c r="S431" s="28">
        <v>7.7418638864115655E-3</v>
      </c>
      <c r="T431" s="28">
        <v>8.336744742321581E-3</v>
      </c>
      <c r="U431" s="28">
        <v>6.7993902360694216E-3</v>
      </c>
      <c r="V431" s="28"/>
      <c r="W431" s="3"/>
      <c r="X431" s="3"/>
      <c r="Y431" s="3"/>
      <c r="Z431" s="28">
        <v>7.3946794093317138E-3</v>
      </c>
      <c r="AA431" s="28">
        <v>6.7124286165543105E-3</v>
      </c>
      <c r="AB431" s="28">
        <v>6.5758100906907228E-3</v>
      </c>
      <c r="AC431" s="28">
        <v>6.5603126587562089E-3</v>
      </c>
      <c r="AD431" s="28">
        <v>7.7418638864115655E-3</v>
      </c>
      <c r="AE431" s="28">
        <v>8.336744742321581E-3</v>
      </c>
      <c r="AF431" s="3"/>
      <c r="AG431" s="3"/>
      <c r="AH431" s="3"/>
      <c r="AI431" s="3"/>
      <c r="AJ431" s="3"/>
      <c r="AL431" s="45">
        <v>2.8</v>
      </c>
      <c r="AM431" s="45">
        <v>2.4</v>
      </c>
      <c r="AN431" s="45">
        <v>2.2999999999999998</v>
      </c>
      <c r="AO431" s="45">
        <v>2.5</v>
      </c>
      <c r="AP431" s="45">
        <v>2.8</v>
      </c>
      <c r="AQ431" s="45">
        <v>2.9</v>
      </c>
      <c r="AR431" s="45">
        <v>2.2000000000000002</v>
      </c>
    </row>
    <row r="432" spans="2:75" ht="15.75" thickBot="1" x14ac:dyDescent="0.3">
      <c r="D432" s="59" t="s">
        <v>127</v>
      </c>
      <c r="E432" s="35" t="s">
        <v>80</v>
      </c>
      <c r="F432" s="114" t="s">
        <v>4</v>
      </c>
      <c r="G432" s="35" t="s">
        <v>0</v>
      </c>
      <c r="H432" s="31">
        <v>0.14569636548861001</v>
      </c>
      <c r="I432" s="31">
        <v>0.15556936020633635</v>
      </c>
      <c r="J432" s="31">
        <v>0.1522194989278372</v>
      </c>
      <c r="K432" s="31">
        <v>0.14130438563022973</v>
      </c>
      <c r="L432" s="31">
        <v>0.14620496726103374</v>
      </c>
      <c r="M432" s="31">
        <v>0.14679328893815383</v>
      </c>
      <c r="N432" s="31">
        <v>0.1513960188242037</v>
      </c>
      <c r="O432" s="28">
        <v>3.2053200407494205E-3</v>
      </c>
      <c r="P432" s="28">
        <v>3.111387204126727E-3</v>
      </c>
      <c r="Q432" s="123">
        <v>3.0443899785567441E-3</v>
      </c>
      <c r="R432" s="28">
        <v>3.6739140263859732E-3</v>
      </c>
      <c r="S432" s="28">
        <v>3.5089192142648096E-3</v>
      </c>
      <c r="T432" s="28">
        <v>3.8166255123919996E-3</v>
      </c>
      <c r="U432" s="28">
        <v>4.2390885270777038E-3</v>
      </c>
      <c r="V432" s="28"/>
      <c r="W432" s="3"/>
      <c r="X432" s="3"/>
      <c r="Y432" s="3"/>
      <c r="Z432" s="28">
        <v>3.2053200407494205E-3</v>
      </c>
      <c r="AA432" s="28">
        <v>3.111387204126727E-3</v>
      </c>
      <c r="AB432" s="28">
        <v>3.0443899785567441E-3</v>
      </c>
      <c r="AC432" s="28">
        <v>3.6739140263859732E-3</v>
      </c>
      <c r="AD432" s="28">
        <v>3.5089192142648096E-3</v>
      </c>
      <c r="AE432" s="28">
        <v>3.8166255123919996E-3</v>
      </c>
      <c r="AF432" s="3"/>
      <c r="AG432" s="3"/>
      <c r="AH432" s="3"/>
      <c r="AI432" s="3"/>
      <c r="AJ432" s="3"/>
      <c r="AL432" s="45">
        <v>1.1000000000000001</v>
      </c>
      <c r="AM432" s="45">
        <v>1</v>
      </c>
      <c r="AN432" s="45">
        <v>1</v>
      </c>
      <c r="AO432" s="45">
        <v>1.3</v>
      </c>
      <c r="AP432" s="45">
        <v>1.2</v>
      </c>
      <c r="AQ432" s="45">
        <v>1.3</v>
      </c>
      <c r="AR432" s="45">
        <v>1.4</v>
      </c>
    </row>
    <row r="433" spans="2:75" ht="15.75" thickBot="1" x14ac:dyDescent="0.3">
      <c r="D433" s="54" t="s">
        <v>128</v>
      </c>
      <c r="E433" s="34" t="s">
        <v>80</v>
      </c>
      <c r="F433" s="113" t="s">
        <v>5</v>
      </c>
      <c r="G433" s="34" t="s">
        <v>34</v>
      </c>
      <c r="H433" s="32">
        <v>0.12190273646205882</v>
      </c>
      <c r="I433" s="32">
        <v>0.12417563885215199</v>
      </c>
      <c r="J433" s="32">
        <v>9.9108954668837429E-2</v>
      </c>
      <c r="K433" s="32">
        <v>9.0795164714681936E-2</v>
      </c>
      <c r="L433" s="32">
        <v>8.3390585669472272E-2</v>
      </c>
      <c r="M433" s="32">
        <v>7.9334628753500044E-2</v>
      </c>
      <c r="N433" s="32">
        <v>8.4114177924355216E-2</v>
      </c>
      <c r="O433" s="28">
        <v>1.2921690064978236E-2</v>
      </c>
      <c r="P433" s="28">
        <v>1.1175807496693679E-2</v>
      </c>
      <c r="Q433" s="123">
        <v>1.0307331285559093E-2</v>
      </c>
      <c r="R433" s="28">
        <v>1.0532239106903105E-2</v>
      </c>
      <c r="S433" s="28">
        <v>1.1007557308370339E-2</v>
      </c>
      <c r="T433" s="28">
        <v>1.0789509510476004E-2</v>
      </c>
      <c r="U433" s="28">
        <v>1.1439528197712309E-2</v>
      </c>
      <c r="V433" s="28"/>
      <c r="W433" s="3"/>
      <c r="X433" s="3"/>
      <c r="Y433" s="3"/>
      <c r="Z433" s="28">
        <v>1.2921690064978236E-2</v>
      </c>
      <c r="AA433" s="28">
        <v>1.1175807496693679E-2</v>
      </c>
      <c r="AB433" s="28">
        <v>1.0307331285559093E-2</v>
      </c>
      <c r="AC433" s="28">
        <v>1.0532239106903105E-2</v>
      </c>
      <c r="AD433" s="28">
        <v>1.1007557308370339E-2</v>
      </c>
      <c r="AE433" s="28">
        <v>1.0789509510476004E-2</v>
      </c>
      <c r="AF433" s="3"/>
      <c r="AG433" s="3"/>
      <c r="AH433" s="3"/>
      <c r="AI433" s="3"/>
      <c r="AJ433" s="3"/>
      <c r="AL433" s="45">
        <v>5.3</v>
      </c>
      <c r="AM433" s="45">
        <v>4.5</v>
      </c>
      <c r="AN433" s="45">
        <v>5.2</v>
      </c>
      <c r="AO433" s="45">
        <v>5.8</v>
      </c>
      <c r="AP433" s="45">
        <v>6.6</v>
      </c>
      <c r="AQ433" s="45">
        <v>6.8</v>
      </c>
      <c r="AR433" s="45">
        <v>6.8</v>
      </c>
    </row>
    <row r="434" spans="2:75" ht="15.75" thickBot="1" x14ac:dyDescent="0.3">
      <c r="D434" s="54" t="s">
        <v>129</v>
      </c>
      <c r="E434" s="34" t="s">
        <v>80</v>
      </c>
      <c r="F434" s="113" t="s">
        <v>5</v>
      </c>
      <c r="G434" s="34" t="s">
        <v>35</v>
      </c>
      <c r="H434" s="30">
        <v>0.16639280078352303</v>
      </c>
      <c r="I434" s="30">
        <v>0.16579900779110127</v>
      </c>
      <c r="J434" s="30">
        <v>0.16845894988241136</v>
      </c>
      <c r="K434" s="30">
        <v>0.16792928560819578</v>
      </c>
      <c r="L434" s="30">
        <v>0.17206085634309015</v>
      </c>
      <c r="M434" s="30">
        <v>0.16720968131919248</v>
      </c>
      <c r="N434" s="30">
        <v>0.18182408556018784</v>
      </c>
      <c r="O434" s="28">
        <v>1.3311424062681843E-2</v>
      </c>
      <c r="P434" s="28">
        <v>1.3927116654452508E-2</v>
      </c>
      <c r="Q434" s="123">
        <v>1.2802880191063263E-2</v>
      </c>
      <c r="R434" s="28">
        <v>1.4106059991088446E-2</v>
      </c>
      <c r="S434" s="28">
        <v>1.5485477070878113E-2</v>
      </c>
      <c r="T434" s="28">
        <v>1.5717710044004095E-2</v>
      </c>
      <c r="U434" s="28">
        <v>1.7091464042657659E-2</v>
      </c>
      <c r="V434" s="28"/>
      <c r="W434" s="3"/>
      <c r="X434" s="3"/>
      <c r="Y434" s="3"/>
      <c r="Z434" s="28">
        <v>1.3311424062681843E-2</v>
      </c>
      <c r="AA434" s="28">
        <v>1.3927116654452508E-2</v>
      </c>
      <c r="AB434" s="28">
        <v>1.2802880191063263E-2</v>
      </c>
      <c r="AC434" s="28">
        <v>1.4106059991088446E-2</v>
      </c>
      <c r="AD434" s="28">
        <v>1.5485477070878113E-2</v>
      </c>
      <c r="AE434" s="28">
        <v>1.5717710044004095E-2</v>
      </c>
      <c r="AF434" s="3"/>
      <c r="AG434" s="3"/>
      <c r="AH434" s="3"/>
      <c r="AI434" s="3"/>
      <c r="AJ434" s="3"/>
      <c r="AL434" s="45">
        <v>4</v>
      </c>
      <c r="AM434" s="45">
        <v>4.2</v>
      </c>
      <c r="AN434" s="45">
        <v>3.8</v>
      </c>
      <c r="AO434" s="45">
        <v>4.2</v>
      </c>
      <c r="AP434" s="45">
        <v>4.5</v>
      </c>
      <c r="AQ434" s="45">
        <v>4.7</v>
      </c>
      <c r="AR434" s="45">
        <v>4.7</v>
      </c>
    </row>
    <row r="435" spans="2:75" ht="15.75" thickBot="1" x14ac:dyDescent="0.3">
      <c r="D435" s="54" t="s">
        <v>265</v>
      </c>
      <c r="E435" s="34" t="s">
        <v>80</v>
      </c>
      <c r="F435" s="113" t="s">
        <v>5</v>
      </c>
      <c r="G435" s="34" t="s">
        <v>36</v>
      </c>
      <c r="H435" s="30">
        <v>0.161777158516027</v>
      </c>
      <c r="I435" s="30">
        <v>0.18434073288902625</v>
      </c>
      <c r="J435" s="30">
        <v>0.18722086142605826</v>
      </c>
      <c r="K435" s="30">
        <v>0.17289535899310662</v>
      </c>
      <c r="L435" s="30">
        <v>0.17408466907395145</v>
      </c>
      <c r="M435" s="30">
        <v>0.18340377765734678</v>
      </c>
      <c r="N435" s="30">
        <v>0.17281475645032723</v>
      </c>
      <c r="O435" s="28">
        <v>9.0595208768975109E-3</v>
      </c>
      <c r="P435" s="28">
        <v>1.179780690489768E-2</v>
      </c>
      <c r="Q435" s="123">
        <v>1.085880996271138E-2</v>
      </c>
      <c r="R435" s="28">
        <v>1.1065302975558824E-2</v>
      </c>
      <c r="S435" s="28">
        <v>1.2882265511472408E-2</v>
      </c>
      <c r="T435" s="28">
        <v>1.4672302212587742E-2</v>
      </c>
      <c r="U435" s="28">
        <v>1.4516439541827488E-2</v>
      </c>
      <c r="V435" s="28"/>
      <c r="W435" s="3"/>
      <c r="X435" s="3"/>
      <c r="Y435" s="3"/>
      <c r="Z435" s="28">
        <v>9.0595208768975109E-3</v>
      </c>
      <c r="AA435" s="28">
        <v>1.179780690489768E-2</v>
      </c>
      <c r="AB435" s="28">
        <v>1.085880996271138E-2</v>
      </c>
      <c r="AC435" s="28">
        <v>1.1065302975558824E-2</v>
      </c>
      <c r="AD435" s="28">
        <v>1.2882265511472408E-2</v>
      </c>
      <c r="AE435" s="28">
        <v>1.4672302212587742E-2</v>
      </c>
      <c r="AF435" s="3"/>
      <c r="AG435" s="3"/>
      <c r="AH435" s="3"/>
      <c r="AI435" s="3"/>
      <c r="AJ435" s="3"/>
      <c r="AL435" s="45">
        <v>2.8</v>
      </c>
      <c r="AM435" s="45">
        <v>3.2</v>
      </c>
      <c r="AN435" s="45">
        <v>2.9</v>
      </c>
      <c r="AO435" s="45">
        <v>3.2</v>
      </c>
      <c r="AP435" s="45">
        <v>3.7</v>
      </c>
      <c r="AQ435" s="45">
        <v>4</v>
      </c>
      <c r="AR435" s="45">
        <v>4.2</v>
      </c>
    </row>
    <row r="436" spans="2:75" ht="15.75" thickBot="1" x14ac:dyDescent="0.3">
      <c r="D436" s="54" t="s">
        <v>198</v>
      </c>
      <c r="E436" s="34" t="s">
        <v>80</v>
      </c>
      <c r="F436" s="113" t="s">
        <v>5</v>
      </c>
      <c r="G436" s="34" t="s">
        <v>37</v>
      </c>
      <c r="H436" s="30">
        <v>0.13674946638860264</v>
      </c>
      <c r="I436" s="30">
        <v>0.15095159258918875</v>
      </c>
      <c r="J436" s="30">
        <v>0.1532776513386333</v>
      </c>
      <c r="K436" s="30">
        <v>0.14211903783688079</v>
      </c>
      <c r="L436" s="30">
        <v>0.15463072575985531</v>
      </c>
      <c r="M436" s="30">
        <v>0.16335129426856165</v>
      </c>
      <c r="N436" s="30">
        <v>0.16394757602895715</v>
      </c>
      <c r="O436" s="28">
        <v>7.9314690505389532E-3</v>
      </c>
      <c r="P436" s="28">
        <v>9.0570955553513251E-3</v>
      </c>
      <c r="Q436" s="123">
        <v>9.8097696856725321E-3</v>
      </c>
      <c r="R436" s="28">
        <v>9.6640945729078928E-3</v>
      </c>
      <c r="S436" s="28">
        <v>1.1751935157749003E-2</v>
      </c>
      <c r="T436" s="28">
        <v>1.1434590598799317E-2</v>
      </c>
      <c r="U436" s="28">
        <v>1.1476330322027E-2</v>
      </c>
      <c r="V436" s="28"/>
      <c r="W436" s="3"/>
      <c r="X436" s="3"/>
      <c r="Y436" s="3"/>
      <c r="Z436" s="28">
        <v>7.9314690505389532E-3</v>
      </c>
      <c r="AA436" s="28">
        <v>9.0570955553513251E-3</v>
      </c>
      <c r="AB436" s="28">
        <v>9.8097696856725321E-3</v>
      </c>
      <c r="AC436" s="28">
        <v>9.6640945729078928E-3</v>
      </c>
      <c r="AD436" s="28">
        <v>1.1751935157749003E-2</v>
      </c>
      <c r="AE436" s="28">
        <v>1.1434590598799317E-2</v>
      </c>
      <c r="AF436" s="3"/>
      <c r="AG436" s="3"/>
      <c r="AH436" s="3"/>
      <c r="AI436" s="3"/>
      <c r="AJ436" s="3"/>
      <c r="AL436" s="45">
        <v>2.9</v>
      </c>
      <c r="AM436" s="45">
        <v>3</v>
      </c>
      <c r="AN436" s="45">
        <v>3.2</v>
      </c>
      <c r="AO436" s="45">
        <v>3.4</v>
      </c>
      <c r="AP436" s="45">
        <v>3.8</v>
      </c>
      <c r="AQ436" s="45">
        <v>3.5</v>
      </c>
      <c r="AR436" s="45">
        <v>3.5</v>
      </c>
    </row>
    <row r="437" spans="2:75" ht="15.75" thickBot="1" x14ac:dyDescent="0.3">
      <c r="D437" s="54" t="s">
        <v>222</v>
      </c>
      <c r="E437" s="34" t="s">
        <v>80</v>
      </c>
      <c r="F437" s="113" t="s">
        <v>5</v>
      </c>
      <c r="G437" s="34" t="s">
        <v>79</v>
      </c>
      <c r="H437" s="30">
        <v>0.12774908678674896</v>
      </c>
      <c r="I437" s="30">
        <v>0.13276693931101241</v>
      </c>
      <c r="J437" s="30">
        <v>0.13429189641934808</v>
      </c>
      <c r="K437" s="30">
        <v>0.13513869094478675</v>
      </c>
      <c r="L437" s="30">
        <v>0.13902442936817697</v>
      </c>
      <c r="M437" s="30">
        <v>0.14243701114498716</v>
      </c>
      <c r="N437" s="30">
        <v>0.15768723797901027</v>
      </c>
      <c r="O437" s="28">
        <v>9.7089305957929212E-3</v>
      </c>
      <c r="P437" s="28">
        <v>1.0090287387636943E-2</v>
      </c>
      <c r="Q437" s="123">
        <v>1.0206184127870452E-2</v>
      </c>
      <c r="R437" s="28">
        <v>1.1081372657472513E-2</v>
      </c>
      <c r="S437" s="28">
        <v>1.0287807773245096E-2</v>
      </c>
      <c r="T437" s="28">
        <v>1.2819331003048844E-2</v>
      </c>
      <c r="U437" s="28">
        <v>1.0407357706614677E-2</v>
      </c>
      <c r="V437" s="28"/>
      <c r="W437" s="3"/>
      <c r="X437" s="3"/>
      <c r="Y437" s="3"/>
      <c r="Z437" s="28">
        <v>9.7089305957929212E-3</v>
      </c>
      <c r="AA437" s="28">
        <v>1.0090287387636943E-2</v>
      </c>
      <c r="AB437" s="28">
        <v>1.0206184127870452E-2</v>
      </c>
      <c r="AC437" s="28">
        <v>1.1081372657472513E-2</v>
      </c>
      <c r="AD437" s="28">
        <v>1.0287807773245096E-2</v>
      </c>
      <c r="AE437" s="28">
        <v>1.2819331003048844E-2</v>
      </c>
      <c r="AF437" s="3"/>
      <c r="AG437" s="3"/>
      <c r="AH437" s="3"/>
      <c r="AI437" s="3"/>
      <c r="AJ437" s="3"/>
      <c r="AL437" s="45">
        <v>3.8</v>
      </c>
      <c r="AM437" s="45">
        <v>3.8</v>
      </c>
      <c r="AN437" s="45">
        <v>3.8</v>
      </c>
      <c r="AO437" s="45">
        <v>4.0999999999999996</v>
      </c>
      <c r="AP437" s="45">
        <v>3.7</v>
      </c>
      <c r="AQ437" s="45">
        <v>4.5</v>
      </c>
      <c r="AR437" s="45">
        <v>3.3</v>
      </c>
    </row>
    <row r="438" spans="2:75" ht="15.75" thickBot="1" x14ac:dyDescent="0.3">
      <c r="D438" s="59" t="s">
        <v>130</v>
      </c>
      <c r="E438" s="35" t="s">
        <v>80</v>
      </c>
      <c r="F438" s="114" t="s">
        <v>5</v>
      </c>
      <c r="G438" s="35" t="s">
        <v>0</v>
      </c>
      <c r="H438" s="31">
        <v>0.14595923581783712</v>
      </c>
      <c r="I438" s="31">
        <v>0.15704670071788748</v>
      </c>
      <c r="J438" s="31">
        <v>0.15544552973648981</v>
      </c>
      <c r="K438" s="31">
        <v>0.1468231755128995</v>
      </c>
      <c r="L438" s="31">
        <v>0.15138752934712893</v>
      </c>
      <c r="M438" s="31">
        <v>0.15594534044506236</v>
      </c>
      <c r="N438" s="31">
        <v>0.15915551623821389</v>
      </c>
      <c r="O438" s="28">
        <v>5.8383694327134852E-3</v>
      </c>
      <c r="P438" s="28">
        <v>4.7114010215366245E-3</v>
      </c>
      <c r="Q438" s="123">
        <v>4.6633658920946942E-3</v>
      </c>
      <c r="R438" s="28">
        <v>4.6983416164127845E-3</v>
      </c>
      <c r="S438" s="28">
        <v>5.4499510564966413E-3</v>
      </c>
      <c r="T438" s="28">
        <v>5.9259229369123699E-3</v>
      </c>
      <c r="U438" s="28">
        <v>6.3662206495285556E-3</v>
      </c>
      <c r="V438" s="28"/>
      <c r="W438" s="3"/>
      <c r="X438" s="3"/>
      <c r="Y438" s="3"/>
      <c r="Z438" s="28">
        <v>5.8383694327134852E-3</v>
      </c>
      <c r="AA438" s="28">
        <v>4.7114010215366245E-3</v>
      </c>
      <c r="AB438" s="28">
        <v>4.6633658920946942E-3</v>
      </c>
      <c r="AC438" s="28">
        <v>4.6983416164127845E-3</v>
      </c>
      <c r="AD438" s="28">
        <v>5.4499510564966413E-3</v>
      </c>
      <c r="AE438" s="28">
        <v>5.9259229369123699E-3</v>
      </c>
      <c r="AF438" s="3"/>
      <c r="AG438" s="3"/>
      <c r="AH438" s="3"/>
      <c r="AI438" s="3"/>
      <c r="AJ438" s="3"/>
      <c r="AL438" s="45">
        <v>2</v>
      </c>
      <c r="AM438" s="45">
        <v>1.5</v>
      </c>
      <c r="AN438" s="45">
        <v>1.5</v>
      </c>
      <c r="AO438" s="45">
        <v>1.6</v>
      </c>
      <c r="AP438" s="45">
        <v>1.8</v>
      </c>
      <c r="AQ438" s="45">
        <v>1.9</v>
      </c>
      <c r="AR438" s="45">
        <v>2</v>
      </c>
    </row>
    <row r="439" spans="2:75" ht="15.75" thickBot="1" x14ac:dyDescent="0.3">
      <c r="D439" s="54" t="s">
        <v>131</v>
      </c>
      <c r="E439" s="34" t="s">
        <v>80</v>
      </c>
      <c r="F439" s="113" t="s">
        <v>6</v>
      </c>
      <c r="G439" s="34" t="s">
        <v>34</v>
      </c>
      <c r="H439" s="30">
        <v>0.12186520177047815</v>
      </c>
      <c r="I439" s="30">
        <v>0.11712847367329488</v>
      </c>
      <c r="J439" s="30">
        <v>9.9060288928653345E-2</v>
      </c>
      <c r="K439" s="30">
        <v>8.1861890852029565E-2</v>
      </c>
      <c r="L439" s="30">
        <v>7.9690915436471735E-2</v>
      </c>
      <c r="M439" s="30">
        <v>6.6579141936921424E-2</v>
      </c>
      <c r="N439" s="30">
        <v>5.698890505638414E-2</v>
      </c>
      <c r="O439" s="28">
        <v>1.1211598562883989E-2</v>
      </c>
      <c r="P439" s="28">
        <v>1.2181361262022667E-2</v>
      </c>
      <c r="Q439" s="123">
        <v>1.030227004857995E-2</v>
      </c>
      <c r="R439" s="28">
        <v>1.0314598247355724E-2</v>
      </c>
      <c r="S439" s="28">
        <v>1.0519200837614269E-2</v>
      </c>
      <c r="T439" s="28">
        <v>1.0253187858285899E-2</v>
      </c>
      <c r="U439" s="28">
        <v>9.4601582393597679E-3</v>
      </c>
      <c r="V439" s="28"/>
      <c r="W439" s="3"/>
      <c r="X439" s="3"/>
      <c r="Y439" s="3"/>
      <c r="Z439" s="28">
        <v>1.1211598562883989E-2</v>
      </c>
      <c r="AA439" s="28">
        <v>1.2181361262022667E-2</v>
      </c>
      <c r="AB439" s="28">
        <v>1.030227004857995E-2</v>
      </c>
      <c r="AC439" s="28">
        <v>1.0314598247355724E-2</v>
      </c>
      <c r="AD439" s="28">
        <v>1.0519200837614269E-2</v>
      </c>
      <c r="AE439" s="28">
        <v>1.0253187858285899E-2</v>
      </c>
      <c r="AF439" s="3"/>
      <c r="AG439" s="3"/>
      <c r="AH439" s="3"/>
      <c r="AI439" s="3"/>
      <c r="AJ439" s="3"/>
      <c r="AL439" s="45">
        <v>4.5999999999999996</v>
      </c>
      <c r="AM439" s="45">
        <v>5.2</v>
      </c>
      <c r="AN439" s="45">
        <v>5.2</v>
      </c>
      <c r="AO439" s="45">
        <v>6.3</v>
      </c>
      <c r="AP439" s="45">
        <v>6.6</v>
      </c>
      <c r="AQ439" s="45">
        <v>7.7</v>
      </c>
      <c r="AR439" s="45">
        <v>8.3000000000000007</v>
      </c>
    </row>
    <row r="440" spans="2:75" ht="15.75" thickBot="1" x14ac:dyDescent="0.3">
      <c r="D440" s="54" t="s">
        <v>132</v>
      </c>
      <c r="E440" s="34" t="s">
        <v>80</v>
      </c>
      <c r="F440" s="113" t="s">
        <v>6</v>
      </c>
      <c r="G440" s="34" t="s">
        <v>35</v>
      </c>
      <c r="H440" s="30">
        <v>0.1635051568608436</v>
      </c>
      <c r="I440" s="30">
        <v>0.16593401731040414</v>
      </c>
      <c r="J440" s="30">
        <v>0.16327635040634597</v>
      </c>
      <c r="K440" s="30">
        <v>0.14719936065823142</v>
      </c>
      <c r="L440" s="30">
        <v>0.14698280790356047</v>
      </c>
      <c r="M440" s="30">
        <v>0.14084057426354177</v>
      </c>
      <c r="N440" s="30">
        <v>0.13774313686740733</v>
      </c>
      <c r="O440" s="28">
        <v>1.3080412548867488E-2</v>
      </c>
      <c r="P440" s="28">
        <v>1.4934061557936373E-2</v>
      </c>
      <c r="Q440" s="123">
        <v>1.3062108032507678E-2</v>
      </c>
      <c r="R440" s="28">
        <v>1.3247942459240826E-2</v>
      </c>
      <c r="S440" s="28">
        <v>1.4110349558741804E-2</v>
      </c>
      <c r="T440" s="28">
        <v>1.4647419723408344E-2</v>
      </c>
      <c r="U440" s="28">
        <v>1.4876258781679991E-2</v>
      </c>
      <c r="V440" s="28"/>
      <c r="W440" s="3"/>
      <c r="X440" s="3"/>
      <c r="Y440" s="3"/>
      <c r="Z440" s="28">
        <v>1.3080412548867488E-2</v>
      </c>
      <c r="AA440" s="28">
        <v>1.4934061557936373E-2</v>
      </c>
      <c r="AB440" s="28">
        <v>1.3062108032507678E-2</v>
      </c>
      <c r="AC440" s="28">
        <v>1.3247942459240826E-2</v>
      </c>
      <c r="AD440" s="28">
        <v>1.4110349558741804E-2</v>
      </c>
      <c r="AE440" s="28">
        <v>1.4647419723408344E-2</v>
      </c>
      <c r="AF440" s="3"/>
      <c r="AG440" s="3"/>
      <c r="AH440" s="3"/>
      <c r="AI440" s="3"/>
      <c r="AJ440" s="3"/>
      <c r="AL440" s="45">
        <v>4</v>
      </c>
      <c r="AM440" s="45">
        <v>4.5</v>
      </c>
      <c r="AN440" s="45">
        <v>4</v>
      </c>
      <c r="AO440" s="45">
        <v>4.5</v>
      </c>
      <c r="AP440" s="45">
        <v>4.8</v>
      </c>
      <c r="AQ440" s="45">
        <v>5.2</v>
      </c>
      <c r="AR440" s="45">
        <v>5.4</v>
      </c>
    </row>
    <row r="441" spans="2:75" ht="15.75" thickBot="1" x14ac:dyDescent="0.3">
      <c r="D441" s="54" t="s">
        <v>266</v>
      </c>
      <c r="E441" s="34" t="s">
        <v>80</v>
      </c>
      <c r="F441" s="113" t="s">
        <v>6</v>
      </c>
      <c r="G441" s="34" t="s">
        <v>36</v>
      </c>
      <c r="H441" s="30">
        <v>0.15307207878940676</v>
      </c>
      <c r="I441" s="30">
        <v>0.17227474273326646</v>
      </c>
      <c r="J441" s="30">
        <v>0.16727065343845224</v>
      </c>
      <c r="K441" s="30">
        <v>0.1539212040912942</v>
      </c>
      <c r="L441" s="30">
        <v>0.15581758580570773</v>
      </c>
      <c r="M441" s="30">
        <v>0.15697178828343461</v>
      </c>
      <c r="N441" s="30">
        <v>0.16393649790245218</v>
      </c>
      <c r="O441" s="28">
        <v>8.572036412206779E-3</v>
      </c>
      <c r="P441" s="28">
        <v>1.1025583534929053E-2</v>
      </c>
      <c r="Q441" s="123">
        <v>9.7016978994302287E-3</v>
      </c>
      <c r="R441" s="28">
        <v>9.8509570618428282E-3</v>
      </c>
      <c r="S441" s="28">
        <v>1.1530501349622373E-2</v>
      </c>
      <c r="T441" s="28">
        <v>1.255774306267477E-2</v>
      </c>
      <c r="U441" s="28">
        <v>1.3770665823805983E-2</v>
      </c>
      <c r="V441" s="28"/>
      <c r="W441" s="3"/>
      <c r="X441" s="3"/>
      <c r="Y441" s="3"/>
      <c r="Z441" s="28">
        <v>8.572036412206779E-3</v>
      </c>
      <c r="AA441" s="28">
        <v>1.1025583534929053E-2</v>
      </c>
      <c r="AB441" s="28">
        <v>9.7016978994302287E-3</v>
      </c>
      <c r="AC441" s="28">
        <v>9.8509570618428282E-3</v>
      </c>
      <c r="AD441" s="28">
        <v>1.1530501349622373E-2</v>
      </c>
      <c r="AE441" s="28">
        <v>1.255774306267477E-2</v>
      </c>
      <c r="AF441" s="3"/>
      <c r="AG441" s="3"/>
      <c r="AH441" s="3"/>
      <c r="AI441" s="3"/>
      <c r="AJ441" s="3"/>
      <c r="AL441" s="45">
        <v>2.8</v>
      </c>
      <c r="AM441" s="45">
        <v>3.2</v>
      </c>
      <c r="AN441" s="45">
        <v>2.9</v>
      </c>
      <c r="AO441" s="45">
        <v>3.2</v>
      </c>
      <c r="AP441" s="45">
        <v>3.7</v>
      </c>
      <c r="AQ441" s="45">
        <v>4</v>
      </c>
      <c r="AR441" s="45">
        <v>4.2</v>
      </c>
    </row>
    <row r="442" spans="2:75" ht="15.75" thickBot="1" x14ac:dyDescent="0.3">
      <c r="D442" s="54" t="s">
        <v>199</v>
      </c>
      <c r="E442" s="34" t="s">
        <v>80</v>
      </c>
      <c r="F442" s="113" t="s">
        <v>6</v>
      </c>
      <c r="G442" s="34" t="s">
        <v>37</v>
      </c>
      <c r="H442" s="30">
        <v>0.14337293845075147</v>
      </c>
      <c r="I442" s="30">
        <v>0.15081902745446618</v>
      </c>
      <c r="J442" s="30">
        <v>0.14546511960490813</v>
      </c>
      <c r="K442" s="30">
        <v>0.14019849877671939</v>
      </c>
      <c r="L442" s="30">
        <v>0.15075525785100738</v>
      </c>
      <c r="M442" s="30">
        <v>0.14247145813774284</v>
      </c>
      <c r="N442" s="30">
        <v>0.15508767016699604</v>
      </c>
      <c r="O442" s="28">
        <v>8.8891221839465916E-3</v>
      </c>
      <c r="P442" s="28">
        <v>9.0491416472679703E-3</v>
      </c>
      <c r="Q442" s="123">
        <v>9.3097676547141198E-3</v>
      </c>
      <c r="R442" s="28">
        <v>9.5334979168169177E-3</v>
      </c>
      <c r="S442" s="28">
        <v>1.1758910112378576E-2</v>
      </c>
      <c r="T442" s="28">
        <v>1.1967602483570398E-2</v>
      </c>
      <c r="U442" s="28">
        <v>1.0856136911689723E-2</v>
      </c>
      <c r="V442" s="28"/>
      <c r="W442" s="3"/>
      <c r="X442" s="3"/>
      <c r="Y442" s="3"/>
      <c r="Z442" s="28">
        <v>8.8891221839465916E-3</v>
      </c>
      <c r="AA442" s="28">
        <v>9.0491416472679703E-3</v>
      </c>
      <c r="AB442" s="28">
        <v>9.3097676547141198E-3</v>
      </c>
      <c r="AC442" s="28">
        <v>9.5334979168169177E-3</v>
      </c>
      <c r="AD442" s="28">
        <v>1.1758910112378576E-2</v>
      </c>
      <c r="AE442" s="28">
        <v>1.1967602483570398E-2</v>
      </c>
      <c r="AF442" s="3"/>
      <c r="AG442" s="3"/>
      <c r="AH442" s="3"/>
      <c r="AI442" s="3"/>
      <c r="AJ442" s="3"/>
      <c r="AL442" s="45">
        <v>3.1</v>
      </c>
      <c r="AM442" s="45">
        <v>3</v>
      </c>
      <c r="AN442" s="45">
        <v>3.2</v>
      </c>
      <c r="AO442" s="45">
        <v>3.4</v>
      </c>
      <c r="AP442" s="45">
        <v>3.9</v>
      </c>
      <c r="AQ442" s="45">
        <v>4.2</v>
      </c>
      <c r="AR442" s="45">
        <v>3.5</v>
      </c>
    </row>
    <row r="443" spans="2:75" ht="15.75" thickBot="1" x14ac:dyDescent="0.3">
      <c r="D443" s="54" t="s">
        <v>223</v>
      </c>
      <c r="E443" s="34" t="s">
        <v>80</v>
      </c>
      <c r="F443" s="113" t="s">
        <v>6</v>
      </c>
      <c r="G443" s="34" t="s">
        <v>79</v>
      </c>
      <c r="H443" s="30">
        <v>0.13537985089490395</v>
      </c>
      <c r="I443" s="30">
        <v>0.14536968689240043</v>
      </c>
      <c r="J443" s="30">
        <v>0.14989851621311642</v>
      </c>
      <c r="K443" s="30">
        <v>0.128004595920159</v>
      </c>
      <c r="L443" s="30">
        <v>0.13760825254313291</v>
      </c>
      <c r="M443" s="30">
        <v>0.14482034065203445</v>
      </c>
      <c r="N443" s="30">
        <v>0.15186446984324001</v>
      </c>
      <c r="O443" s="28">
        <v>1.1642667176961739E-2</v>
      </c>
      <c r="P443" s="28">
        <v>9.3036599611136285E-3</v>
      </c>
      <c r="Q443" s="123">
        <v>9.2937080052132182E-3</v>
      </c>
      <c r="R443" s="28">
        <v>1.0496376865453037E-2</v>
      </c>
      <c r="S443" s="28">
        <v>9.3573611729330375E-3</v>
      </c>
      <c r="T443" s="28">
        <v>1.0427064526946481E-2</v>
      </c>
      <c r="U443" s="28">
        <v>9.4155971302808811E-3</v>
      </c>
      <c r="V443" s="28"/>
      <c r="W443" s="3"/>
      <c r="X443" s="3"/>
      <c r="Y443" s="3"/>
      <c r="Z443" s="28">
        <v>1.1642667176961739E-2</v>
      </c>
      <c r="AA443" s="28">
        <v>9.3036599611136285E-3</v>
      </c>
      <c r="AB443" s="28">
        <v>9.2937080052132182E-3</v>
      </c>
      <c r="AC443" s="28">
        <v>1.0496376865453037E-2</v>
      </c>
      <c r="AD443" s="28">
        <v>9.3573611729330375E-3</v>
      </c>
      <c r="AE443" s="28">
        <v>1.0427064526946481E-2</v>
      </c>
      <c r="AF443" s="3"/>
      <c r="AG443" s="3"/>
      <c r="AH443" s="3"/>
      <c r="AI443" s="3"/>
      <c r="AJ443" s="3"/>
      <c r="AL443" s="45">
        <v>4.3</v>
      </c>
      <c r="AM443" s="45">
        <v>3.2</v>
      </c>
      <c r="AN443" s="45">
        <v>3.1</v>
      </c>
      <c r="AO443" s="45">
        <v>4.0999999999999996</v>
      </c>
      <c r="AP443" s="45">
        <v>3.4</v>
      </c>
      <c r="AQ443" s="45">
        <v>3.6</v>
      </c>
      <c r="AR443" s="45">
        <v>3.1</v>
      </c>
    </row>
    <row r="444" spans="2:75" s="24" customFormat="1" ht="15.75" thickBot="1" x14ac:dyDescent="0.3">
      <c r="B444" s="67"/>
      <c r="D444" s="60" t="s">
        <v>133</v>
      </c>
      <c r="E444" s="36" t="s">
        <v>80</v>
      </c>
      <c r="F444" s="115" t="s">
        <v>6</v>
      </c>
      <c r="G444" s="36" t="s">
        <v>0</v>
      </c>
      <c r="H444" s="33">
        <v>0.14544189442998293</v>
      </c>
      <c r="I444" s="33">
        <v>0.15413531477020356</v>
      </c>
      <c r="J444" s="33">
        <v>0.14908378051259694</v>
      </c>
      <c r="K444" s="33">
        <v>0.13594025444593116</v>
      </c>
      <c r="L444" s="33">
        <v>0.14116120731101639</v>
      </c>
      <c r="M444" s="33">
        <v>0.13788218207633379</v>
      </c>
      <c r="N444" s="33">
        <v>0.14382789477612426</v>
      </c>
      <c r="O444" s="29">
        <v>5.8176757771993166E-3</v>
      </c>
      <c r="P444" s="29">
        <v>4.6240594431061063E-3</v>
      </c>
      <c r="Q444" s="124">
        <v>4.4725134153779074E-3</v>
      </c>
      <c r="R444" s="29">
        <v>5.1657296689453834E-3</v>
      </c>
      <c r="S444" s="29">
        <v>5.0818034631965906E-3</v>
      </c>
      <c r="T444" s="29">
        <v>5.2395229189006846E-3</v>
      </c>
      <c r="U444" s="29">
        <v>5.7531157910449705E-3</v>
      </c>
      <c r="V444" s="29"/>
      <c r="W444" s="25"/>
      <c r="X444" s="25"/>
      <c r="Y444" s="25"/>
      <c r="Z444" s="29">
        <v>5.8176757771993166E-3</v>
      </c>
      <c r="AA444" s="29">
        <v>4.6240594431061063E-3</v>
      </c>
      <c r="AB444" s="29">
        <v>4.4725134153779074E-3</v>
      </c>
      <c r="AC444" s="29">
        <v>5.1657296689453834E-3</v>
      </c>
      <c r="AD444" s="29">
        <v>5.0818034631965906E-3</v>
      </c>
      <c r="AE444" s="29">
        <v>5.2395229189006846E-3</v>
      </c>
      <c r="AF444" s="25"/>
      <c r="AG444" s="25"/>
      <c r="AH444" s="25"/>
      <c r="AI444" s="25"/>
      <c r="AJ444" s="25"/>
      <c r="AK444"/>
      <c r="AL444" s="42">
        <v>2</v>
      </c>
      <c r="AM444" s="42">
        <v>1.5</v>
      </c>
      <c r="AN444" s="42">
        <v>1.5</v>
      </c>
      <c r="AO444" s="42">
        <v>1.9</v>
      </c>
      <c r="AP444" s="42">
        <v>1.8</v>
      </c>
      <c r="AQ444" s="42">
        <v>1.9</v>
      </c>
      <c r="AR444" s="42">
        <v>2</v>
      </c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2:75" ht="15.75" thickBot="1" x14ac:dyDescent="0.3">
      <c r="D445" s="54" t="s">
        <v>134</v>
      </c>
      <c r="E445" s="34" t="s">
        <v>73</v>
      </c>
      <c r="F445" s="113" t="s">
        <v>4</v>
      </c>
      <c r="G445" s="34" t="s">
        <v>34</v>
      </c>
      <c r="H445" s="30">
        <v>1.8364684797394577E-2</v>
      </c>
      <c r="I445" s="30">
        <v>2.0095838094793053E-2</v>
      </c>
      <c r="J445" s="30">
        <v>1.4475809096897515E-2</v>
      </c>
      <c r="K445" s="30">
        <v>1.1148038112310719E-2</v>
      </c>
      <c r="L445" s="30">
        <v>1.2365278639738596E-2</v>
      </c>
      <c r="M445" s="30">
        <v>8.9355005338500482E-3</v>
      </c>
      <c r="N445" s="30">
        <v>1.0832677381736034E-2</v>
      </c>
      <c r="O445" s="28">
        <v>3.5260194810997586E-3</v>
      </c>
      <c r="P445" s="28">
        <v>3.2957174475460606E-3</v>
      </c>
      <c r="Q445" s="123">
        <v>2.8662102011857084E-3</v>
      </c>
      <c r="R445" s="28">
        <v>2.6978252231791939E-3</v>
      </c>
      <c r="S445" s="28">
        <v>2.9429363162577857E-3</v>
      </c>
      <c r="T445" s="28">
        <v>2.7878761665612152E-3</v>
      </c>
      <c r="U445" s="28">
        <v>3.0331496668860895E-3</v>
      </c>
      <c r="V445" s="28"/>
      <c r="W445" s="3"/>
      <c r="X445" s="3"/>
      <c r="Y445" s="3"/>
      <c r="Z445" s="28">
        <v>3.5260194810997586E-3</v>
      </c>
      <c r="AA445" s="28">
        <v>3.2957174475460606E-3</v>
      </c>
      <c r="AB445" s="28">
        <v>2.8662102011857084E-3</v>
      </c>
      <c r="AC445" s="28">
        <v>2.6978252231791939E-3</v>
      </c>
      <c r="AD445" s="28">
        <v>2.9429363162577857E-3</v>
      </c>
      <c r="AE445" s="28">
        <v>2.7878761665612152E-3</v>
      </c>
      <c r="AF445" s="3"/>
      <c r="AG445" s="3"/>
      <c r="AH445" s="3"/>
      <c r="AI445" s="3"/>
      <c r="AJ445" s="3"/>
      <c r="AL445" s="45">
        <v>9.6</v>
      </c>
      <c r="AM445" s="45">
        <v>8.1999999999999993</v>
      </c>
      <c r="AN445" s="45">
        <v>9.9</v>
      </c>
      <c r="AO445" s="45">
        <v>12.1</v>
      </c>
      <c r="AP445" s="45">
        <v>11.9</v>
      </c>
      <c r="AQ445" s="45">
        <v>15.6</v>
      </c>
      <c r="AR445" s="45">
        <v>14</v>
      </c>
    </row>
    <row r="446" spans="2:75" ht="15.75" thickBot="1" x14ac:dyDescent="0.3">
      <c r="D446" s="54" t="s">
        <v>135</v>
      </c>
      <c r="E446" s="34" t="s">
        <v>73</v>
      </c>
      <c r="F446" s="113" t="s">
        <v>4</v>
      </c>
      <c r="G446" s="34" t="s">
        <v>35</v>
      </c>
      <c r="H446" s="30">
        <v>4.30817741796055E-2</v>
      </c>
      <c r="I446" s="30">
        <v>5.746163627287016E-2</v>
      </c>
      <c r="J446" s="30">
        <v>5.2766816194303151E-2</v>
      </c>
      <c r="K446" s="30">
        <v>4.7109577260570738E-2</v>
      </c>
      <c r="L446" s="30">
        <v>4.6566284484044713E-2</v>
      </c>
      <c r="M446" s="30">
        <v>4.8538138324143741E-2</v>
      </c>
      <c r="N446" s="30">
        <v>4.4506803009544127E-2</v>
      </c>
      <c r="O446" s="28">
        <v>5.0836493531934493E-3</v>
      </c>
      <c r="P446" s="28">
        <v>6.7804730801986788E-3</v>
      </c>
      <c r="Q446" s="123">
        <v>5.3822152518189217E-3</v>
      </c>
      <c r="R446" s="28">
        <v>5.3704918077050641E-3</v>
      </c>
      <c r="S446" s="28">
        <v>5.6810867070534541E-3</v>
      </c>
      <c r="T446" s="28">
        <v>6.4070342587869734E-3</v>
      </c>
      <c r="U446" s="28">
        <v>5.9639116032789126E-3</v>
      </c>
      <c r="V446" s="28"/>
      <c r="W446" s="3"/>
      <c r="X446" s="3"/>
      <c r="Y446" s="3"/>
      <c r="Z446" s="28">
        <v>5.0836493531934493E-3</v>
      </c>
      <c r="AA446" s="28">
        <v>6.7804730801986788E-3</v>
      </c>
      <c r="AB446" s="28">
        <v>5.3822152518189217E-3</v>
      </c>
      <c r="AC446" s="28">
        <v>5.3704918077050641E-3</v>
      </c>
      <c r="AD446" s="28">
        <v>5.6810867070534541E-3</v>
      </c>
      <c r="AE446" s="28">
        <v>6.4070342587869734E-3</v>
      </c>
      <c r="AF446" s="3"/>
      <c r="AG446" s="3"/>
      <c r="AH446" s="3"/>
      <c r="AI446" s="3"/>
      <c r="AJ446" s="3"/>
      <c r="AL446" s="45">
        <v>5.9</v>
      </c>
      <c r="AM446" s="45">
        <v>5.9</v>
      </c>
      <c r="AN446" s="45">
        <v>5.0999999999999996</v>
      </c>
      <c r="AO446" s="45">
        <v>5.7</v>
      </c>
      <c r="AP446" s="45">
        <v>6.1</v>
      </c>
      <c r="AQ446" s="45">
        <v>6.6</v>
      </c>
      <c r="AR446" s="45">
        <v>6.7</v>
      </c>
    </row>
    <row r="447" spans="2:75" ht="15.75" thickBot="1" x14ac:dyDescent="0.3">
      <c r="D447" s="54" t="s">
        <v>267</v>
      </c>
      <c r="E447" s="34" t="s">
        <v>73</v>
      </c>
      <c r="F447" s="113" t="s">
        <v>4</v>
      </c>
      <c r="G447" s="34" t="s">
        <v>36</v>
      </c>
      <c r="H447" s="30">
        <v>2.9484006426039214E-2</v>
      </c>
      <c r="I447" s="30">
        <v>3.7899886700812721E-2</v>
      </c>
      <c r="J447" s="30">
        <v>3.8813710896862454E-2</v>
      </c>
      <c r="K447" s="30">
        <v>3.5099566352090647E-2</v>
      </c>
      <c r="L447" s="30">
        <v>3.739018783084494E-2</v>
      </c>
      <c r="M447" s="30">
        <v>3.9977852397254827E-2</v>
      </c>
      <c r="N447" s="30">
        <v>4.0493111763972307E-2</v>
      </c>
      <c r="O447" s="28">
        <v>2.7714966040476865E-3</v>
      </c>
      <c r="P447" s="28">
        <v>3.6383891232780212E-3</v>
      </c>
      <c r="Q447" s="123">
        <v>3.337979137130171E-3</v>
      </c>
      <c r="R447" s="28">
        <v>3.7907531660257903E-3</v>
      </c>
      <c r="S447" s="28">
        <v>4.1877010370546331E-3</v>
      </c>
      <c r="T447" s="28">
        <v>4.71738658287607E-3</v>
      </c>
      <c r="U447" s="28">
        <v>4.9401596352046211E-3</v>
      </c>
      <c r="V447" s="28"/>
      <c r="W447" s="3"/>
      <c r="X447" s="3"/>
      <c r="Y447" s="3"/>
      <c r="Z447" s="28">
        <v>2.7714966040476865E-3</v>
      </c>
      <c r="AA447" s="28">
        <v>3.6383891232780212E-3</v>
      </c>
      <c r="AB447" s="28">
        <v>3.337979137130171E-3</v>
      </c>
      <c r="AC447" s="28">
        <v>3.7907531660257903E-3</v>
      </c>
      <c r="AD447" s="28">
        <v>4.1877010370546331E-3</v>
      </c>
      <c r="AE447" s="28">
        <v>4.71738658287607E-3</v>
      </c>
      <c r="AF447" s="3"/>
      <c r="AG447" s="3"/>
      <c r="AH447" s="3"/>
      <c r="AI447" s="3"/>
      <c r="AJ447" s="3"/>
      <c r="AL447" s="45">
        <v>4.7</v>
      </c>
      <c r="AM447" s="45">
        <v>4.8</v>
      </c>
      <c r="AN447" s="45">
        <v>4.3</v>
      </c>
      <c r="AO447" s="45">
        <v>5.4</v>
      </c>
      <c r="AP447" s="45">
        <v>5.6</v>
      </c>
      <c r="AQ447" s="45">
        <v>5.9</v>
      </c>
      <c r="AR447" s="45">
        <v>6.1</v>
      </c>
    </row>
    <row r="448" spans="2:75" ht="15.75" thickBot="1" x14ac:dyDescent="0.3">
      <c r="D448" s="54" t="s">
        <v>200</v>
      </c>
      <c r="E448" s="34" t="s">
        <v>73</v>
      </c>
      <c r="F448" s="113" t="s">
        <v>4</v>
      </c>
      <c r="G448" s="34" t="s">
        <v>37</v>
      </c>
      <c r="H448" s="30">
        <v>2.0671649758568427E-2</v>
      </c>
      <c r="I448" s="30">
        <v>2.5101974490434872E-2</v>
      </c>
      <c r="J448" s="30">
        <v>2.5384428924478925E-2</v>
      </c>
      <c r="K448" s="30">
        <v>2.1720603490983599E-2</v>
      </c>
      <c r="L448" s="30">
        <v>2.7245735495827195E-2</v>
      </c>
      <c r="M448" s="30">
        <v>2.5183646795619068E-2</v>
      </c>
      <c r="N448" s="30">
        <v>2.3460589748126801E-2</v>
      </c>
      <c r="O448" s="28">
        <v>2.2738814734425271E-3</v>
      </c>
      <c r="P448" s="28">
        <v>2.962032989871315E-3</v>
      </c>
      <c r="Q448" s="123">
        <v>2.6907494659947663E-3</v>
      </c>
      <c r="R448" s="28">
        <v>2.8236784538278681E-3</v>
      </c>
      <c r="S448" s="28">
        <v>3.1060138465243002E-3</v>
      </c>
      <c r="T448" s="28">
        <v>3.4753432577954314E-3</v>
      </c>
      <c r="U448" s="28">
        <v>3.2375613852414988E-3</v>
      </c>
      <c r="V448" s="28"/>
      <c r="W448" s="3"/>
      <c r="X448" s="3"/>
      <c r="Y448" s="3"/>
      <c r="Z448" s="28">
        <v>2.2738814734425271E-3</v>
      </c>
      <c r="AA448" s="28">
        <v>2.962032989871315E-3</v>
      </c>
      <c r="AB448" s="28">
        <v>2.6907494659947663E-3</v>
      </c>
      <c r="AC448" s="28">
        <v>2.8236784538278681E-3</v>
      </c>
      <c r="AD448" s="28">
        <v>3.1060138465243002E-3</v>
      </c>
      <c r="AE448" s="28">
        <v>3.4753432577954314E-3</v>
      </c>
      <c r="AF448" s="3"/>
      <c r="AG448" s="3"/>
      <c r="AH448" s="3"/>
      <c r="AI448" s="3"/>
      <c r="AJ448" s="3"/>
      <c r="AL448" s="45">
        <v>5.5</v>
      </c>
      <c r="AM448" s="45">
        <v>5.9</v>
      </c>
      <c r="AN448" s="45">
        <v>5.3</v>
      </c>
      <c r="AO448" s="45">
        <v>6.5</v>
      </c>
      <c r="AP448" s="45">
        <v>5.7</v>
      </c>
      <c r="AQ448" s="45">
        <v>6.9</v>
      </c>
      <c r="AR448" s="45">
        <v>6.9</v>
      </c>
    </row>
    <row r="449" spans="2:75" ht="15.75" thickBot="1" x14ac:dyDescent="0.3">
      <c r="D449" s="54" t="s">
        <v>224</v>
      </c>
      <c r="E449" s="34" t="s">
        <v>73</v>
      </c>
      <c r="F449" s="113" t="s">
        <v>4</v>
      </c>
      <c r="G449" s="34" t="s">
        <v>79</v>
      </c>
      <c r="H449" s="30">
        <v>1.0903426791277258E-2</v>
      </c>
      <c r="I449" s="30">
        <v>1.1585566278629812E-2</v>
      </c>
      <c r="J449" s="30">
        <v>1.2405661007097311E-2</v>
      </c>
      <c r="K449" s="30">
        <v>1.1551427130960195E-2</v>
      </c>
      <c r="L449" s="30">
        <v>1.4011633024973462E-2</v>
      </c>
      <c r="M449" s="30">
        <v>1.0757578929405846E-2</v>
      </c>
      <c r="N449" s="30">
        <v>1.0822492285497514E-2</v>
      </c>
      <c r="O449" s="28">
        <v>2.3333333333333331E-3</v>
      </c>
      <c r="P449" s="28">
        <v>2.1317441952678853E-3</v>
      </c>
      <c r="Q449" s="123">
        <v>2.0841510491923483E-3</v>
      </c>
      <c r="R449" s="28">
        <v>2.0561540293109149E-3</v>
      </c>
      <c r="S449" s="28">
        <v>2.2138380179458068E-3</v>
      </c>
      <c r="T449" s="28">
        <v>1.9793945230106753E-3</v>
      </c>
      <c r="U449" s="28">
        <v>1.8181787039635825E-3</v>
      </c>
      <c r="V449" s="28"/>
      <c r="W449" s="3"/>
      <c r="X449" s="3"/>
      <c r="Y449" s="3"/>
      <c r="Z449" s="28">
        <v>2.3333333333333331E-3</v>
      </c>
      <c r="AA449" s="28">
        <v>2.1317441952678853E-3</v>
      </c>
      <c r="AB449" s="28">
        <v>2.0841510491923483E-3</v>
      </c>
      <c r="AC449" s="28">
        <v>2.0561540293109149E-3</v>
      </c>
      <c r="AD449" s="28">
        <v>2.2138380179458068E-3</v>
      </c>
      <c r="AE449" s="28">
        <v>1.9793945230106753E-3</v>
      </c>
      <c r="AF449" s="3"/>
      <c r="AG449" s="3"/>
      <c r="AH449" s="3"/>
      <c r="AI449" s="3"/>
      <c r="AJ449" s="3"/>
      <c r="AL449" s="45">
        <v>10.7</v>
      </c>
      <c r="AM449" s="45">
        <v>9.1999999999999993</v>
      </c>
      <c r="AN449" s="45">
        <v>8.4</v>
      </c>
      <c r="AO449" s="45">
        <v>8.9</v>
      </c>
      <c r="AP449" s="45">
        <v>7.9</v>
      </c>
      <c r="AQ449" s="45">
        <v>9.1999999999999993</v>
      </c>
      <c r="AR449" s="45">
        <v>8.4</v>
      </c>
    </row>
    <row r="450" spans="2:75" ht="15.75" thickBot="1" x14ac:dyDescent="0.3">
      <c r="D450" s="59" t="s">
        <v>136</v>
      </c>
      <c r="E450" s="35" t="s">
        <v>73</v>
      </c>
      <c r="F450" s="114" t="s">
        <v>4</v>
      </c>
      <c r="G450" s="35" t="s">
        <v>0</v>
      </c>
      <c r="H450" s="31">
        <v>2.5156172021411877E-2</v>
      </c>
      <c r="I450" s="31">
        <v>3.1277914024831932E-2</v>
      </c>
      <c r="J450" s="31">
        <v>3.0095994582506714E-2</v>
      </c>
      <c r="K450" s="31">
        <v>2.6345061695261945E-2</v>
      </c>
      <c r="L450" s="31">
        <v>2.8993297164810489E-2</v>
      </c>
      <c r="M450" s="31">
        <v>2.8286619364649022E-2</v>
      </c>
      <c r="N450" s="31">
        <v>2.7304725899252692E-2</v>
      </c>
      <c r="O450" s="28">
        <v>1.5093703212847127E-3</v>
      </c>
      <c r="P450" s="28">
        <v>1.6264515292912605E-3</v>
      </c>
      <c r="Q450" s="123">
        <v>1.5649917182903492E-3</v>
      </c>
      <c r="R450" s="28">
        <v>1.7914641952778121E-3</v>
      </c>
      <c r="S450" s="28">
        <v>1.7395978298886294E-3</v>
      </c>
      <c r="T450" s="28">
        <v>1.8103436393375374E-3</v>
      </c>
      <c r="U450" s="28">
        <v>2.1843780719402153E-3</v>
      </c>
      <c r="V450" s="28"/>
      <c r="W450" s="3"/>
      <c r="X450" s="3"/>
      <c r="Y450" s="3"/>
      <c r="Z450" s="28">
        <v>1.5093703212847127E-3</v>
      </c>
      <c r="AA450" s="28">
        <v>1.6264515292912605E-3</v>
      </c>
      <c r="AB450" s="28">
        <v>1.5649917182903492E-3</v>
      </c>
      <c r="AC450" s="28">
        <v>1.7914641952778121E-3</v>
      </c>
      <c r="AD450" s="28">
        <v>1.7395978298886294E-3</v>
      </c>
      <c r="AE450" s="28">
        <v>1.8103436393375374E-3</v>
      </c>
      <c r="AF450" s="3"/>
      <c r="AG450" s="3"/>
      <c r="AH450" s="3"/>
      <c r="AI450" s="3"/>
      <c r="AJ450" s="3"/>
      <c r="AL450" s="45">
        <v>3</v>
      </c>
      <c r="AM450" s="45">
        <v>2.6</v>
      </c>
      <c r="AN450" s="45">
        <v>2.6</v>
      </c>
      <c r="AO450" s="45">
        <v>3.4</v>
      </c>
      <c r="AP450" s="45">
        <v>3</v>
      </c>
      <c r="AQ450" s="45">
        <v>3.2</v>
      </c>
      <c r="AR450" s="45">
        <v>4</v>
      </c>
    </row>
    <row r="451" spans="2:75" ht="15.75" thickBot="1" x14ac:dyDescent="0.3">
      <c r="D451" s="54" t="s">
        <v>137</v>
      </c>
      <c r="E451" s="34" t="s">
        <v>73</v>
      </c>
      <c r="F451" s="113" t="s">
        <v>5</v>
      </c>
      <c r="G451" s="34" t="s">
        <v>34</v>
      </c>
      <c r="H451" s="32">
        <v>1.7024030785804754E-2</v>
      </c>
      <c r="I451" s="32">
        <v>1.7733121492119565E-2</v>
      </c>
      <c r="J451" s="32">
        <v>1.3355431335630979E-2</v>
      </c>
      <c r="K451" s="32">
        <v>1.1647448792340104E-2</v>
      </c>
      <c r="L451" s="32">
        <v>1.242672919109027E-2</v>
      </c>
      <c r="M451" s="32">
        <v>8.039248817225066E-3</v>
      </c>
      <c r="N451" s="32">
        <v>1.5157607639734292E-2</v>
      </c>
      <c r="O451" s="28">
        <v>4.6305363737388925E-3</v>
      </c>
      <c r="P451" s="28">
        <v>4.7170103169038051E-3</v>
      </c>
      <c r="Q451" s="123">
        <v>3.7929424993191981E-3</v>
      </c>
      <c r="R451" s="28">
        <v>3.7504785111335138E-3</v>
      </c>
      <c r="S451" s="28">
        <v>4.2002344665885106E-3</v>
      </c>
      <c r="T451" s="28">
        <v>3.4890339866756786E-3</v>
      </c>
      <c r="U451" s="28">
        <v>4.7594887988765674E-3</v>
      </c>
      <c r="V451" s="28"/>
      <c r="W451" s="3"/>
      <c r="X451" s="3"/>
      <c r="Y451" s="3"/>
      <c r="Z451" s="28">
        <v>4.6305363737388925E-3</v>
      </c>
      <c r="AA451" s="28">
        <v>4.7170103169038051E-3</v>
      </c>
      <c r="AB451" s="28">
        <v>3.7929424993191981E-3</v>
      </c>
      <c r="AC451" s="28">
        <v>3.7504785111335138E-3</v>
      </c>
      <c r="AD451" s="28">
        <v>4.2002344665885106E-3</v>
      </c>
      <c r="AE451" s="28">
        <v>3.4890339866756786E-3</v>
      </c>
      <c r="AF451" s="3"/>
      <c r="AG451" s="3"/>
      <c r="AH451" s="3"/>
      <c r="AI451" s="3"/>
      <c r="AJ451" s="3"/>
      <c r="AL451" s="45">
        <v>13.6</v>
      </c>
      <c r="AM451" s="45">
        <v>13.3</v>
      </c>
      <c r="AN451" s="45">
        <v>14.2</v>
      </c>
      <c r="AO451" s="45">
        <v>16.100000000000001</v>
      </c>
      <c r="AP451" s="45">
        <v>16.899999999999999</v>
      </c>
      <c r="AQ451" s="45">
        <v>21.7</v>
      </c>
      <c r="AR451" s="45">
        <v>15.7</v>
      </c>
    </row>
    <row r="452" spans="2:75" ht="15.75" thickBot="1" x14ac:dyDescent="0.3">
      <c r="D452" s="54" t="s">
        <v>138</v>
      </c>
      <c r="E452" s="34" t="s">
        <v>73</v>
      </c>
      <c r="F452" s="113" t="s">
        <v>5</v>
      </c>
      <c r="G452" s="34" t="s">
        <v>35</v>
      </c>
      <c r="H452" s="30">
        <v>4.2222121115610356E-2</v>
      </c>
      <c r="I452" s="30">
        <v>5.8498474715751009E-2</v>
      </c>
      <c r="J452" s="30">
        <v>5.8804357352575998E-2</v>
      </c>
      <c r="K452" s="30">
        <v>5.1645091753778828E-2</v>
      </c>
      <c r="L452" s="30">
        <v>4.6661713377336975E-2</v>
      </c>
      <c r="M452" s="30">
        <v>5.1766512220029676E-2</v>
      </c>
      <c r="N452" s="30">
        <v>5.2259021754462016E-2</v>
      </c>
      <c r="O452" s="28">
        <v>6.6710951362664358E-3</v>
      </c>
      <c r="P452" s="28">
        <v>9.7107468028146682E-3</v>
      </c>
      <c r="Q452" s="123">
        <v>7.6445664558348805E-3</v>
      </c>
      <c r="R452" s="28">
        <v>8.3665048641121693E-3</v>
      </c>
      <c r="S452" s="28">
        <v>8.0258147009019606E-3</v>
      </c>
      <c r="T452" s="28">
        <v>8.5932410285249269E-3</v>
      </c>
      <c r="U452" s="28">
        <v>8.8840336982585425E-3</v>
      </c>
      <c r="V452" s="28"/>
      <c r="W452" s="3"/>
      <c r="X452" s="3"/>
      <c r="Y452" s="3"/>
      <c r="Z452" s="28">
        <v>6.6710951362664358E-3</v>
      </c>
      <c r="AA452" s="28">
        <v>9.7107468028146682E-3</v>
      </c>
      <c r="AB452" s="28">
        <v>7.6445664558348805E-3</v>
      </c>
      <c r="AC452" s="28">
        <v>8.3665048641121693E-3</v>
      </c>
      <c r="AD452" s="28">
        <v>8.0258147009019606E-3</v>
      </c>
      <c r="AE452" s="28">
        <v>8.5932410285249269E-3</v>
      </c>
      <c r="AF452" s="3"/>
      <c r="AG452" s="3"/>
      <c r="AH452" s="3"/>
      <c r="AI452" s="3"/>
      <c r="AJ452" s="3"/>
      <c r="AL452" s="45">
        <v>7.9</v>
      </c>
      <c r="AM452" s="45">
        <v>8.3000000000000007</v>
      </c>
      <c r="AN452" s="45">
        <v>6.5</v>
      </c>
      <c r="AO452" s="45">
        <v>8.1</v>
      </c>
      <c r="AP452" s="45">
        <v>8.6</v>
      </c>
      <c r="AQ452" s="45">
        <v>8.3000000000000007</v>
      </c>
      <c r="AR452" s="45">
        <v>8.5</v>
      </c>
    </row>
    <row r="453" spans="2:75" ht="15.75" thickBot="1" x14ac:dyDescent="0.3">
      <c r="D453" s="54" t="s">
        <v>268</v>
      </c>
      <c r="E453" s="34" t="s">
        <v>73</v>
      </c>
      <c r="F453" s="113" t="s">
        <v>5</v>
      </c>
      <c r="G453" s="34" t="s">
        <v>36</v>
      </c>
      <c r="H453" s="30">
        <v>2.8755642178337197E-2</v>
      </c>
      <c r="I453" s="30">
        <v>3.8511117834242409E-2</v>
      </c>
      <c r="J453" s="30">
        <v>4.1922903181457256E-2</v>
      </c>
      <c r="K453" s="30">
        <v>4.1522402751659332E-2</v>
      </c>
      <c r="L453" s="30">
        <v>4.4830226516832238E-2</v>
      </c>
      <c r="M453" s="30">
        <v>4.5353483804438287E-2</v>
      </c>
      <c r="N453" s="30">
        <v>4.6999563352293064E-2</v>
      </c>
      <c r="O453" s="28">
        <v>3.8532560518971847E-3</v>
      </c>
      <c r="P453" s="28">
        <v>5.314534261125453E-3</v>
      </c>
      <c r="Q453" s="123">
        <v>5.1984399945006997E-3</v>
      </c>
      <c r="R453" s="28">
        <v>5.813136385232307E-3</v>
      </c>
      <c r="S453" s="28">
        <v>6.4555526184238423E-3</v>
      </c>
      <c r="T453" s="28">
        <v>6.9844365058834967E-3</v>
      </c>
      <c r="U453" s="28">
        <v>7.4259310096623041E-3</v>
      </c>
      <c r="V453" s="28"/>
      <c r="W453" s="3"/>
      <c r="X453" s="3"/>
      <c r="Y453" s="3"/>
      <c r="Z453" s="28">
        <v>3.8532560518971847E-3</v>
      </c>
      <c r="AA453" s="28">
        <v>5.314534261125453E-3</v>
      </c>
      <c r="AB453" s="28">
        <v>5.1984399945006997E-3</v>
      </c>
      <c r="AC453" s="28">
        <v>5.813136385232307E-3</v>
      </c>
      <c r="AD453" s="28">
        <v>6.4555526184238423E-3</v>
      </c>
      <c r="AE453" s="28">
        <v>6.9844365058834967E-3</v>
      </c>
      <c r="AF453" s="3"/>
      <c r="AG453" s="3"/>
      <c r="AH453" s="3"/>
      <c r="AI453" s="3"/>
      <c r="AJ453" s="3"/>
      <c r="AL453" s="45">
        <v>6.7</v>
      </c>
      <c r="AM453" s="45">
        <v>6.9</v>
      </c>
      <c r="AN453" s="45">
        <v>6.2</v>
      </c>
      <c r="AO453" s="45">
        <v>7</v>
      </c>
      <c r="AP453" s="45">
        <v>7.2</v>
      </c>
      <c r="AQ453" s="45">
        <v>7.7</v>
      </c>
      <c r="AR453" s="45">
        <v>7.9</v>
      </c>
    </row>
    <row r="454" spans="2:75" ht="15.75" thickBot="1" x14ac:dyDescent="0.3">
      <c r="D454" s="54" t="s">
        <v>201</v>
      </c>
      <c r="E454" s="34" t="s">
        <v>73</v>
      </c>
      <c r="F454" s="113" t="s">
        <v>5</v>
      </c>
      <c r="G454" s="34" t="s">
        <v>37</v>
      </c>
      <c r="H454" s="30">
        <v>2.3718164154223152E-2</v>
      </c>
      <c r="I454" s="30">
        <v>2.7554051727597156E-2</v>
      </c>
      <c r="J454" s="30">
        <v>2.6116694185774583E-2</v>
      </c>
      <c r="K454" s="30">
        <v>2.2125575134661523E-2</v>
      </c>
      <c r="L454" s="30">
        <v>2.8667726566525741E-2</v>
      </c>
      <c r="M454" s="30">
        <v>2.5246083707825655E-2</v>
      </c>
      <c r="N454" s="30">
        <v>2.5556386192648235E-2</v>
      </c>
      <c r="O454" s="28">
        <v>3.5102882948250262E-3</v>
      </c>
      <c r="P454" s="28">
        <v>3.9677834487739901E-3</v>
      </c>
      <c r="Q454" s="123">
        <v>3.9697375162377367E-3</v>
      </c>
      <c r="R454" s="28">
        <v>3.6285943220844895E-3</v>
      </c>
      <c r="S454" s="28">
        <v>4.6441717037771692E-3</v>
      </c>
      <c r="T454" s="28">
        <v>4.9987245741494792E-3</v>
      </c>
      <c r="U454" s="28">
        <v>5.0090516937590542E-3</v>
      </c>
      <c r="V454" s="28"/>
      <c r="W454" s="3"/>
      <c r="X454" s="3"/>
      <c r="Y454" s="3"/>
      <c r="Z454" s="28">
        <v>3.5102882948250262E-3</v>
      </c>
      <c r="AA454" s="28">
        <v>3.9677834487739901E-3</v>
      </c>
      <c r="AB454" s="28">
        <v>3.9697375162377367E-3</v>
      </c>
      <c r="AC454" s="28">
        <v>3.6285943220844895E-3</v>
      </c>
      <c r="AD454" s="28">
        <v>4.6441717037771692E-3</v>
      </c>
      <c r="AE454" s="28">
        <v>4.9987245741494792E-3</v>
      </c>
      <c r="AF454" s="3"/>
      <c r="AG454" s="3"/>
      <c r="AH454" s="3"/>
      <c r="AI454" s="3"/>
      <c r="AJ454" s="3"/>
      <c r="AL454" s="45">
        <v>7.4</v>
      </c>
      <c r="AM454" s="45">
        <v>7.2</v>
      </c>
      <c r="AN454" s="45">
        <v>7.6</v>
      </c>
      <c r="AO454" s="45">
        <v>8.1999999999999993</v>
      </c>
      <c r="AP454" s="45">
        <v>8.1</v>
      </c>
      <c r="AQ454" s="45">
        <v>9.9</v>
      </c>
      <c r="AR454" s="45">
        <v>9.8000000000000007</v>
      </c>
    </row>
    <row r="455" spans="2:75" ht="15.75" thickBot="1" x14ac:dyDescent="0.3">
      <c r="D455" s="54" t="s">
        <v>225</v>
      </c>
      <c r="E455" s="34" t="s">
        <v>73</v>
      </c>
      <c r="F455" s="113" t="s">
        <v>5</v>
      </c>
      <c r="G455" s="34" t="s">
        <v>79</v>
      </c>
      <c r="H455" s="30">
        <v>1.05800478649704E-2</v>
      </c>
      <c r="I455" s="30">
        <v>1.1157617248737485E-2</v>
      </c>
      <c r="J455" s="30">
        <v>1.0779508377812915E-2</v>
      </c>
      <c r="K455" s="30">
        <v>1.2332737979527419E-2</v>
      </c>
      <c r="L455" s="30">
        <v>1.6678079136034297E-2</v>
      </c>
      <c r="M455" s="30">
        <v>1.022112272325096E-2</v>
      </c>
      <c r="N455" s="30">
        <v>1.1416530194081438E-2</v>
      </c>
      <c r="O455" s="28">
        <v>3.3644552210605871E-3</v>
      </c>
      <c r="P455" s="28">
        <v>3.0571871261540705E-3</v>
      </c>
      <c r="Q455" s="123">
        <v>2.8673492284982355E-3</v>
      </c>
      <c r="R455" s="28">
        <v>3.3051737785133482E-3</v>
      </c>
      <c r="S455" s="28">
        <v>3.7358897264716823E-3</v>
      </c>
      <c r="T455" s="28">
        <v>2.9232410988497748E-3</v>
      </c>
      <c r="U455" s="28">
        <v>2.8769656089085221E-3</v>
      </c>
      <c r="V455" s="28"/>
      <c r="W455" s="3"/>
      <c r="X455" s="3"/>
      <c r="Y455" s="3"/>
      <c r="Z455" s="28">
        <v>3.3644552210605871E-3</v>
      </c>
      <c r="AA455" s="28">
        <v>3.0571871261540705E-3</v>
      </c>
      <c r="AB455" s="28">
        <v>2.8673492284982355E-3</v>
      </c>
      <c r="AC455" s="28">
        <v>3.3051737785133482E-3</v>
      </c>
      <c r="AD455" s="28">
        <v>3.7358897264716823E-3</v>
      </c>
      <c r="AE455" s="28">
        <v>2.9232410988497748E-3</v>
      </c>
      <c r="AF455" s="3"/>
      <c r="AG455" s="3"/>
      <c r="AH455" s="3"/>
      <c r="AI455" s="3"/>
      <c r="AJ455" s="3"/>
      <c r="AL455" s="45">
        <v>15.9</v>
      </c>
      <c r="AM455" s="45">
        <v>13.7</v>
      </c>
      <c r="AN455" s="45">
        <v>13.3</v>
      </c>
      <c r="AO455" s="45">
        <v>13.4</v>
      </c>
      <c r="AP455" s="45">
        <v>11.2</v>
      </c>
      <c r="AQ455" s="45">
        <v>14.3</v>
      </c>
      <c r="AR455" s="45">
        <v>12.6</v>
      </c>
    </row>
    <row r="456" spans="2:75" ht="15.75" thickBot="1" x14ac:dyDescent="0.3">
      <c r="D456" s="59" t="s">
        <v>139</v>
      </c>
      <c r="E456" s="35" t="s">
        <v>73</v>
      </c>
      <c r="F456" s="114" t="s">
        <v>5</v>
      </c>
      <c r="G456" s="35" t="s">
        <v>0</v>
      </c>
      <c r="H456" s="31">
        <v>2.5736678751618662E-2</v>
      </c>
      <c r="I456" s="31">
        <v>3.2376270527620106E-2</v>
      </c>
      <c r="J456" s="31">
        <v>3.2100501501239748E-2</v>
      </c>
      <c r="K456" s="31">
        <v>2.9260624677968142E-2</v>
      </c>
      <c r="L456" s="31">
        <v>3.1897716341030356E-2</v>
      </c>
      <c r="M456" s="31">
        <v>3.0198851702416634E-2</v>
      </c>
      <c r="N456" s="31">
        <v>3.1602321444821238E-2</v>
      </c>
      <c r="O456" s="28">
        <v>2.0074609426262557E-3</v>
      </c>
      <c r="P456" s="28">
        <v>2.3958440190438878E-3</v>
      </c>
      <c r="Q456" s="123">
        <v>2.3112361080892619E-3</v>
      </c>
      <c r="R456" s="28">
        <v>2.2238074755255789E-3</v>
      </c>
      <c r="S456" s="28">
        <v>2.6794081726465501E-3</v>
      </c>
      <c r="T456" s="28">
        <v>2.717896653217497E-3</v>
      </c>
      <c r="U456" s="28">
        <v>2.6545950013649846E-3</v>
      </c>
      <c r="V456" s="28"/>
      <c r="W456" s="3"/>
      <c r="X456" s="3"/>
      <c r="Y456" s="3"/>
      <c r="Z456" s="28">
        <v>2.0074609426262557E-3</v>
      </c>
      <c r="AA456" s="28">
        <v>2.3958440190438878E-3</v>
      </c>
      <c r="AB456" s="28">
        <v>2.3112361080892619E-3</v>
      </c>
      <c r="AC456" s="28">
        <v>2.2238074755255789E-3</v>
      </c>
      <c r="AD456" s="28">
        <v>2.6794081726465501E-3</v>
      </c>
      <c r="AE456" s="28">
        <v>2.717896653217497E-3</v>
      </c>
      <c r="AF456" s="3"/>
      <c r="AG456" s="3"/>
      <c r="AH456" s="3"/>
      <c r="AI456" s="3"/>
      <c r="AJ456" s="3"/>
      <c r="AL456" s="45">
        <v>3.9</v>
      </c>
      <c r="AM456" s="45">
        <v>3.7</v>
      </c>
      <c r="AN456" s="45">
        <v>3.6</v>
      </c>
      <c r="AO456" s="45">
        <v>3.8</v>
      </c>
      <c r="AP456" s="45">
        <v>4.2</v>
      </c>
      <c r="AQ456" s="45">
        <v>4.5</v>
      </c>
      <c r="AR456" s="45">
        <v>4.2</v>
      </c>
    </row>
    <row r="457" spans="2:75" ht="15.75" thickBot="1" x14ac:dyDescent="0.3">
      <c r="D457" s="54" t="s">
        <v>140</v>
      </c>
      <c r="E457" s="34" t="s">
        <v>73</v>
      </c>
      <c r="F457" s="113" t="s">
        <v>6</v>
      </c>
      <c r="G457" s="34" t="s">
        <v>34</v>
      </c>
      <c r="H457" s="30">
        <v>1.9768602978915861E-2</v>
      </c>
      <c r="I457" s="30">
        <v>2.2582652233134635E-2</v>
      </c>
      <c r="J457" s="30">
        <v>1.5648973394476285E-2</v>
      </c>
      <c r="K457" s="30">
        <v>1.0624576584297539E-2</v>
      </c>
      <c r="L457" s="30">
        <v>1.2300928845647529E-2</v>
      </c>
      <c r="M457" s="30">
        <v>9.8756507383474783E-3</v>
      </c>
      <c r="N457" s="30">
        <v>6.2633165306864831E-3</v>
      </c>
      <c r="O457" s="28">
        <v>4.8630763328133021E-3</v>
      </c>
      <c r="P457" s="28">
        <v>5.0585141002221579E-3</v>
      </c>
      <c r="Q457" s="123">
        <v>4.1626269229306919E-3</v>
      </c>
      <c r="R457" s="28">
        <v>3.7186018045041384E-3</v>
      </c>
      <c r="S457" s="28">
        <v>4.1577139498288644E-3</v>
      </c>
      <c r="T457" s="28">
        <v>3.9897628982923814E-3</v>
      </c>
      <c r="U457" s="28">
        <v>3.2068180637114794E-3</v>
      </c>
      <c r="V457" s="28"/>
      <c r="W457" s="3"/>
      <c r="X457" s="3"/>
      <c r="Y457" s="3"/>
      <c r="Z457" s="28">
        <v>4.8630763328133021E-3</v>
      </c>
      <c r="AA457" s="28">
        <v>5.0585141002221579E-3</v>
      </c>
      <c r="AB457" s="28">
        <v>4.1626269229306919E-3</v>
      </c>
      <c r="AC457" s="28">
        <v>3.7186018045041384E-3</v>
      </c>
      <c r="AD457" s="28">
        <v>4.1577139498288644E-3</v>
      </c>
      <c r="AE457" s="28">
        <v>3.9897628982923814E-3</v>
      </c>
      <c r="AF457" s="3"/>
      <c r="AG457" s="3"/>
      <c r="AH457" s="3"/>
      <c r="AI457" s="3"/>
      <c r="AJ457" s="3"/>
      <c r="AL457" s="45">
        <v>12.3</v>
      </c>
      <c r="AM457" s="45">
        <v>11.2</v>
      </c>
      <c r="AN457" s="45">
        <v>13.3</v>
      </c>
      <c r="AO457" s="45">
        <v>17.5</v>
      </c>
      <c r="AP457" s="45">
        <v>16.899999999999999</v>
      </c>
      <c r="AQ457" s="45">
        <v>20.2</v>
      </c>
      <c r="AR457" s="45">
        <v>25.6</v>
      </c>
    </row>
    <row r="458" spans="2:75" ht="15.75" thickBot="1" x14ac:dyDescent="0.3">
      <c r="D458" s="54" t="s">
        <v>141</v>
      </c>
      <c r="E458" s="34" t="s">
        <v>73</v>
      </c>
      <c r="F458" s="113" t="s">
        <v>6</v>
      </c>
      <c r="G458" s="34" t="s">
        <v>35</v>
      </c>
      <c r="H458" s="30">
        <v>4.396090404976917E-2</v>
      </c>
      <c r="I458" s="30">
        <v>5.6398770303364931E-2</v>
      </c>
      <c r="J458" s="30">
        <v>4.6569662155355594E-2</v>
      </c>
      <c r="K458" s="30">
        <v>4.2492161479204364E-2</v>
      </c>
      <c r="L458" s="30">
        <v>4.646838336504909E-2</v>
      </c>
      <c r="M458" s="30">
        <v>4.5210186763082812E-2</v>
      </c>
      <c r="N458" s="30">
        <v>3.6558845207490649E-2</v>
      </c>
      <c r="O458" s="28">
        <v>6.9458228398635294E-3</v>
      </c>
      <c r="P458" s="28">
        <v>9.3621958703585789E-3</v>
      </c>
      <c r="Q458" s="123">
        <v>6.9854493233033384E-3</v>
      </c>
      <c r="R458" s="28">
        <v>7.223667451464741E-3</v>
      </c>
      <c r="S458" s="28">
        <v>7.9925619387884433E-3</v>
      </c>
      <c r="T458" s="28">
        <v>8.4090947379334043E-3</v>
      </c>
      <c r="U458" s="28">
        <v>7.5311221127430739E-3</v>
      </c>
      <c r="V458" s="28"/>
      <c r="W458" s="3"/>
      <c r="X458" s="3"/>
      <c r="Y458" s="3"/>
      <c r="Z458" s="28">
        <v>6.9458228398635294E-3</v>
      </c>
      <c r="AA458" s="28">
        <v>9.3621958703585789E-3</v>
      </c>
      <c r="AB458" s="28">
        <v>6.9854493233033384E-3</v>
      </c>
      <c r="AC458" s="28">
        <v>7.223667451464741E-3</v>
      </c>
      <c r="AD458" s="28">
        <v>7.9925619387884433E-3</v>
      </c>
      <c r="AE458" s="28">
        <v>8.4090947379334043E-3</v>
      </c>
      <c r="AF458" s="3"/>
      <c r="AG458" s="3"/>
      <c r="AH458" s="3"/>
      <c r="AI458" s="3"/>
      <c r="AJ458" s="3"/>
      <c r="AL458" s="45">
        <v>7.9</v>
      </c>
      <c r="AM458" s="45">
        <v>8.3000000000000007</v>
      </c>
      <c r="AN458" s="45">
        <v>7.5</v>
      </c>
      <c r="AO458" s="45">
        <v>8.5</v>
      </c>
      <c r="AP458" s="45">
        <v>8.6</v>
      </c>
      <c r="AQ458" s="45">
        <v>9.3000000000000007</v>
      </c>
      <c r="AR458" s="45">
        <v>10.3</v>
      </c>
    </row>
    <row r="459" spans="2:75" ht="15.75" thickBot="1" x14ac:dyDescent="0.3">
      <c r="D459" s="54" t="s">
        <v>269</v>
      </c>
      <c r="E459" s="34" t="s">
        <v>73</v>
      </c>
      <c r="F459" s="113" t="s">
        <v>6</v>
      </c>
      <c r="G459" s="34" t="s">
        <v>36</v>
      </c>
      <c r="H459" s="30">
        <v>3.0212797914398057E-2</v>
      </c>
      <c r="I459" s="30">
        <v>3.7286193807241713E-2</v>
      </c>
      <c r="J459" s="30">
        <v>3.5698977077922023E-2</v>
      </c>
      <c r="K459" s="30">
        <v>2.8657208433364657E-2</v>
      </c>
      <c r="L459" s="30">
        <v>2.9970954409791056E-2</v>
      </c>
      <c r="M459" s="30">
        <v>3.4635222403019951E-2</v>
      </c>
      <c r="N459" s="30">
        <v>3.4036300442558912E-2</v>
      </c>
      <c r="O459" s="28">
        <v>4.0485149205293398E-3</v>
      </c>
      <c r="P459" s="28">
        <v>5.1454947453993573E-3</v>
      </c>
      <c r="Q459" s="123">
        <v>4.426673157662331E-3</v>
      </c>
      <c r="R459" s="28">
        <v>4.4705245156048861E-3</v>
      </c>
      <c r="S459" s="28">
        <v>5.3947717937623896E-3</v>
      </c>
      <c r="T459" s="28">
        <v>6.58069225657379E-3</v>
      </c>
      <c r="U459" s="28">
        <v>6.6030422858564287E-3</v>
      </c>
      <c r="V459" s="28"/>
      <c r="W459" s="3"/>
      <c r="X459" s="3"/>
      <c r="Y459" s="3"/>
      <c r="Z459" s="28">
        <v>4.0485149205293398E-3</v>
      </c>
      <c r="AA459" s="28">
        <v>5.1454947453993573E-3</v>
      </c>
      <c r="AB459" s="28">
        <v>4.426673157662331E-3</v>
      </c>
      <c r="AC459" s="28">
        <v>4.4705245156048861E-3</v>
      </c>
      <c r="AD459" s="28">
        <v>5.3947717937623896E-3</v>
      </c>
      <c r="AE459" s="28">
        <v>6.58069225657379E-3</v>
      </c>
      <c r="AF459" s="3"/>
      <c r="AG459" s="3"/>
      <c r="AH459" s="3"/>
      <c r="AI459" s="3"/>
      <c r="AJ459" s="3"/>
      <c r="AL459" s="45">
        <v>6.7</v>
      </c>
      <c r="AM459" s="45">
        <v>6.9</v>
      </c>
      <c r="AN459" s="45">
        <v>6.2</v>
      </c>
      <c r="AO459" s="45">
        <v>7.8</v>
      </c>
      <c r="AP459" s="45">
        <v>9</v>
      </c>
      <c r="AQ459" s="45">
        <v>9.5</v>
      </c>
      <c r="AR459" s="45">
        <v>9.6999999999999993</v>
      </c>
    </row>
    <row r="460" spans="2:75" ht="15.75" thickBot="1" x14ac:dyDescent="0.3">
      <c r="D460" s="54" t="s">
        <v>202</v>
      </c>
      <c r="E460" s="34" t="s">
        <v>73</v>
      </c>
      <c r="F460" s="113" t="s">
        <v>6</v>
      </c>
      <c r="G460" s="34" t="s">
        <v>37</v>
      </c>
      <c r="H460" s="30">
        <v>1.7691108391654074E-2</v>
      </c>
      <c r="I460" s="30">
        <v>2.2701986103886133E-2</v>
      </c>
      <c r="J460" s="30">
        <v>2.4668691067529818E-2</v>
      </c>
      <c r="K460" s="30">
        <v>2.1324693625071427E-2</v>
      </c>
      <c r="L460" s="30">
        <v>2.5849231196441544E-2</v>
      </c>
      <c r="M460" s="30">
        <v>2.5122323739682463E-2</v>
      </c>
      <c r="N460" s="30">
        <v>2.1390818585561029E-2</v>
      </c>
      <c r="O460" s="28">
        <v>3.1490172937144257E-3</v>
      </c>
      <c r="P460" s="28">
        <v>3.5415098322062366E-3</v>
      </c>
      <c r="Q460" s="123">
        <v>3.7496410422645319E-3</v>
      </c>
      <c r="R460" s="28">
        <v>3.4972497545117135E-3</v>
      </c>
      <c r="S460" s="28">
        <v>4.704560077752361E-3</v>
      </c>
      <c r="T460" s="28">
        <v>4.9742201004571275E-3</v>
      </c>
      <c r="U460" s="28">
        <v>4.1926004427699616E-3</v>
      </c>
      <c r="V460" s="28"/>
      <c r="W460" s="3"/>
      <c r="X460" s="3"/>
      <c r="Y460" s="3"/>
      <c r="Z460" s="28">
        <v>3.1490172937144257E-3</v>
      </c>
      <c r="AA460" s="28">
        <v>3.5415098322062366E-3</v>
      </c>
      <c r="AB460" s="28">
        <v>3.7496410422645319E-3</v>
      </c>
      <c r="AC460" s="28">
        <v>3.4972497545117135E-3</v>
      </c>
      <c r="AD460" s="28">
        <v>4.704560077752361E-3</v>
      </c>
      <c r="AE460" s="28">
        <v>4.9742201004571275E-3</v>
      </c>
      <c r="AF460" s="3"/>
      <c r="AG460" s="3"/>
      <c r="AH460" s="3"/>
      <c r="AI460" s="3"/>
      <c r="AJ460" s="3"/>
      <c r="AL460" s="45">
        <v>8.9</v>
      </c>
      <c r="AM460" s="45">
        <v>7.8</v>
      </c>
      <c r="AN460" s="45">
        <v>7.6</v>
      </c>
      <c r="AO460" s="45">
        <v>8.1999999999999993</v>
      </c>
      <c r="AP460" s="45">
        <v>9.1</v>
      </c>
      <c r="AQ460" s="45">
        <v>9.9</v>
      </c>
      <c r="AR460" s="45">
        <v>9.8000000000000007</v>
      </c>
    </row>
    <row r="461" spans="2:75" ht="15.75" thickBot="1" x14ac:dyDescent="0.3">
      <c r="D461" s="54" t="s">
        <v>226</v>
      </c>
      <c r="E461" s="34" t="s">
        <v>73</v>
      </c>
      <c r="F461" s="113" t="s">
        <v>6</v>
      </c>
      <c r="G461" s="34" t="s">
        <v>79</v>
      </c>
      <c r="H461" s="30">
        <v>1.1154080473012289E-2</v>
      </c>
      <c r="I461" s="30">
        <v>1.1919891026836164E-2</v>
      </c>
      <c r="J461" s="30">
        <v>1.3709911359568137E-2</v>
      </c>
      <c r="K461" s="30">
        <v>1.0915310377633188E-2</v>
      </c>
      <c r="L461" s="30">
        <v>1.1817281381738286E-2</v>
      </c>
      <c r="M461" s="30">
        <v>1.1204649026057729E-2</v>
      </c>
      <c r="N461" s="30">
        <v>1.0320415574863238E-2</v>
      </c>
      <c r="O461" s="28">
        <v>3.1677588543354901E-3</v>
      </c>
      <c r="P461" s="28">
        <v>2.789254500279662E-3</v>
      </c>
      <c r="Q461" s="123">
        <v>3.0984399672623992E-3</v>
      </c>
      <c r="R461" s="28">
        <v>2.9253031812056947E-3</v>
      </c>
      <c r="S461" s="28">
        <v>2.9070512199076189E-3</v>
      </c>
      <c r="T461" s="28">
        <v>2.9356180448271252E-3</v>
      </c>
      <c r="U461" s="28">
        <v>2.600744724865536E-3</v>
      </c>
      <c r="V461" s="28"/>
      <c r="W461" s="3"/>
      <c r="X461" s="3"/>
      <c r="Y461" s="3"/>
      <c r="Z461" s="28">
        <v>3.1677588543354901E-3</v>
      </c>
      <c r="AA461" s="28">
        <v>2.789254500279662E-3</v>
      </c>
      <c r="AB461" s="28">
        <v>3.0984399672623992E-3</v>
      </c>
      <c r="AC461" s="28">
        <v>2.9253031812056947E-3</v>
      </c>
      <c r="AD461" s="28">
        <v>2.9070512199076189E-3</v>
      </c>
      <c r="AE461" s="28">
        <v>2.9356180448271252E-3</v>
      </c>
      <c r="AF461" s="3"/>
      <c r="AG461" s="3"/>
      <c r="AH461" s="3"/>
      <c r="AI461" s="3"/>
      <c r="AJ461" s="3"/>
      <c r="AL461" s="45">
        <v>14.2</v>
      </c>
      <c r="AM461" s="45">
        <v>11.7</v>
      </c>
      <c r="AN461" s="45">
        <v>11.3</v>
      </c>
      <c r="AO461" s="45">
        <v>13.4</v>
      </c>
      <c r="AP461" s="45">
        <v>12.3</v>
      </c>
      <c r="AQ461" s="45">
        <v>13.1</v>
      </c>
      <c r="AR461" s="45">
        <v>12.6</v>
      </c>
    </row>
    <row r="462" spans="2:75" s="24" customFormat="1" ht="15.75" thickBot="1" x14ac:dyDescent="0.3">
      <c r="B462" s="67"/>
      <c r="D462" s="60" t="s">
        <v>142</v>
      </c>
      <c r="E462" s="36" t="s">
        <v>73</v>
      </c>
      <c r="F462" s="115" t="s">
        <v>6</v>
      </c>
      <c r="G462" s="36" t="s">
        <v>0</v>
      </c>
      <c r="H462" s="33">
        <v>2.459421372581342E-2</v>
      </c>
      <c r="I462" s="33">
        <v>3.021174605762687E-2</v>
      </c>
      <c r="J462" s="33">
        <v>2.8147603624277456E-2</v>
      </c>
      <c r="K462" s="33">
        <v>2.3511204518631208E-2</v>
      </c>
      <c r="L462" s="33">
        <v>2.6166665688772031E-2</v>
      </c>
      <c r="M462" s="33">
        <v>2.6424730072001121E-2</v>
      </c>
      <c r="N462" s="33">
        <v>2.3113122440681883E-2</v>
      </c>
      <c r="O462" s="29">
        <v>1.9183486706134468E-3</v>
      </c>
      <c r="P462" s="29">
        <v>2.2356692082643884E-3</v>
      </c>
      <c r="Q462" s="124">
        <v>2.1392178754450868E-3</v>
      </c>
      <c r="R462" s="29">
        <v>2.0689859976395462E-3</v>
      </c>
      <c r="S462" s="29">
        <v>2.3026665806119388E-3</v>
      </c>
      <c r="T462" s="29">
        <v>2.5367740869121076E-3</v>
      </c>
      <c r="U462" s="29">
        <v>2.4037647338309158E-3</v>
      </c>
      <c r="V462" s="29"/>
      <c r="W462" s="25"/>
      <c r="X462" s="25"/>
      <c r="Y462" s="25"/>
      <c r="Z462" s="29">
        <v>1.9183486706134468E-3</v>
      </c>
      <c r="AA462" s="29">
        <v>2.2356692082643884E-3</v>
      </c>
      <c r="AB462" s="29">
        <v>2.1392178754450868E-3</v>
      </c>
      <c r="AC462" s="29">
        <v>2.0689859976395462E-3</v>
      </c>
      <c r="AD462" s="29">
        <v>2.3026665806119388E-3</v>
      </c>
      <c r="AE462" s="29">
        <v>2.5367740869121076E-3</v>
      </c>
      <c r="AF462" s="25"/>
      <c r="AG462" s="25"/>
      <c r="AH462" s="25"/>
      <c r="AI462" s="25"/>
      <c r="AJ462" s="25"/>
      <c r="AK462"/>
      <c r="AL462" s="42">
        <v>3.9</v>
      </c>
      <c r="AM462" s="42">
        <v>3.7</v>
      </c>
      <c r="AN462" s="42">
        <v>3.8</v>
      </c>
      <c r="AO462" s="42">
        <v>4.4000000000000004</v>
      </c>
      <c r="AP462" s="42">
        <v>4.4000000000000004</v>
      </c>
      <c r="AQ462" s="42">
        <v>4.8</v>
      </c>
      <c r="AR462" s="42">
        <v>5.2</v>
      </c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2:75" ht="15.75" thickBot="1" x14ac:dyDescent="0.3">
      <c r="D463" s="54" t="s">
        <v>143</v>
      </c>
      <c r="E463" s="34" t="s">
        <v>74</v>
      </c>
      <c r="F463" s="113" t="s">
        <v>4</v>
      </c>
      <c r="G463" s="34" t="s">
        <v>34</v>
      </c>
      <c r="H463" s="30">
        <v>4.0107781517778239E-2</v>
      </c>
      <c r="I463" s="30">
        <v>3.7199770114803014E-2</v>
      </c>
      <c r="J463" s="30">
        <v>3.7836189462830773E-2</v>
      </c>
      <c r="K463" s="30">
        <v>3.3851853414829637E-2</v>
      </c>
      <c r="L463" s="30">
        <v>3.5475366198341546E-2</v>
      </c>
      <c r="M463" s="30">
        <v>3.268163259253401E-2</v>
      </c>
      <c r="N463" s="30">
        <v>3.0052269760989347E-2</v>
      </c>
      <c r="O463" s="28">
        <v>4.8129337821333886E-3</v>
      </c>
      <c r="P463" s="28">
        <v>4.8359701149243914E-3</v>
      </c>
      <c r="Q463" s="123">
        <v>4.3889979776883699E-3</v>
      </c>
      <c r="R463" s="28">
        <v>4.8069631849058077E-3</v>
      </c>
      <c r="S463" s="28">
        <v>5.250354197354549E-3</v>
      </c>
      <c r="T463" s="28">
        <v>5.0329714192502376E-3</v>
      </c>
      <c r="U463" s="28">
        <v>4.6881540827143379E-3</v>
      </c>
      <c r="V463" s="28"/>
      <c r="W463" s="3"/>
      <c r="X463" s="3"/>
      <c r="Y463" s="3"/>
      <c r="Z463" s="28">
        <v>4.8129337821333886E-3</v>
      </c>
      <c r="AA463" s="28">
        <v>4.8359701149243914E-3</v>
      </c>
      <c r="AB463" s="28">
        <v>4.3889979776883699E-3</v>
      </c>
      <c r="AC463" s="28">
        <v>4.8069631849058077E-3</v>
      </c>
      <c r="AD463" s="28">
        <v>5.250354197354549E-3</v>
      </c>
      <c r="AE463" s="28">
        <v>5.0329714192502376E-3</v>
      </c>
      <c r="AF463" s="3"/>
      <c r="AG463" s="3"/>
      <c r="AH463" s="3"/>
      <c r="AI463" s="3"/>
      <c r="AJ463" s="3"/>
      <c r="AL463" s="45">
        <v>6</v>
      </c>
      <c r="AM463" s="45">
        <v>6.5</v>
      </c>
      <c r="AN463" s="45">
        <v>5.8</v>
      </c>
      <c r="AO463" s="45">
        <v>7.1</v>
      </c>
      <c r="AP463" s="45">
        <v>7.4</v>
      </c>
      <c r="AQ463" s="45">
        <v>7.7</v>
      </c>
      <c r="AR463" s="45">
        <v>7.8</v>
      </c>
    </row>
    <row r="464" spans="2:75" ht="15.75" thickBot="1" x14ac:dyDescent="0.3">
      <c r="D464" s="54" t="s">
        <v>144</v>
      </c>
      <c r="E464" s="34" t="s">
        <v>74</v>
      </c>
      <c r="F464" s="113" t="s">
        <v>4</v>
      </c>
      <c r="G464" s="34" t="s">
        <v>35</v>
      </c>
      <c r="H464" s="30">
        <v>3.4665528260662687E-2</v>
      </c>
      <c r="I464" s="30">
        <v>4.2155569562472781E-2</v>
      </c>
      <c r="J464" s="30">
        <v>4.320555622222947E-2</v>
      </c>
      <c r="K464" s="30">
        <v>4.0025218830960482E-2</v>
      </c>
      <c r="L464" s="30">
        <v>4.5272387695664974E-2</v>
      </c>
      <c r="M464" s="30">
        <v>4.3909452083174691E-2</v>
      </c>
      <c r="N464" s="30">
        <v>5.1004196953392519E-2</v>
      </c>
      <c r="O464" s="28">
        <v>5.0611671260567528E-3</v>
      </c>
      <c r="P464" s="28">
        <v>5.7331574604962974E-3</v>
      </c>
      <c r="Q464" s="123">
        <v>5.098255634223078E-3</v>
      </c>
      <c r="R464" s="28">
        <v>5.2833288856867829E-3</v>
      </c>
      <c r="S464" s="28">
        <v>5.5232312988711266E-3</v>
      </c>
      <c r="T464" s="28">
        <v>5.7960476749790591E-3</v>
      </c>
      <c r="U464" s="28">
        <v>6.8345623917545973E-3</v>
      </c>
      <c r="V464" s="28"/>
      <c r="W464" s="3"/>
      <c r="X464" s="3"/>
      <c r="Y464" s="3"/>
      <c r="Z464" s="28">
        <v>5.0611671260567528E-3</v>
      </c>
      <c r="AA464" s="28">
        <v>5.7331574604962974E-3</v>
      </c>
      <c r="AB464" s="28">
        <v>5.098255634223078E-3</v>
      </c>
      <c r="AC464" s="28">
        <v>5.2833288856867829E-3</v>
      </c>
      <c r="AD464" s="28">
        <v>5.5232312988711266E-3</v>
      </c>
      <c r="AE464" s="28">
        <v>5.7960476749790591E-3</v>
      </c>
      <c r="AF464" s="3"/>
      <c r="AG464" s="3"/>
      <c r="AH464" s="3"/>
      <c r="AI464" s="3"/>
      <c r="AJ464" s="3"/>
      <c r="AL464" s="45">
        <v>7.3</v>
      </c>
      <c r="AM464" s="45">
        <v>6.8</v>
      </c>
      <c r="AN464" s="45">
        <v>5.9</v>
      </c>
      <c r="AO464" s="45">
        <v>6.6</v>
      </c>
      <c r="AP464" s="45">
        <v>6.1</v>
      </c>
      <c r="AQ464" s="45">
        <v>6.6</v>
      </c>
      <c r="AR464" s="45">
        <v>6.7</v>
      </c>
    </row>
    <row r="465" spans="2:75" ht="15.75" thickBot="1" x14ac:dyDescent="0.3">
      <c r="D465" s="54" t="s">
        <v>270</v>
      </c>
      <c r="E465" s="34" t="s">
        <v>74</v>
      </c>
      <c r="F465" s="113" t="s">
        <v>4</v>
      </c>
      <c r="G465" s="34" t="s">
        <v>36</v>
      </c>
      <c r="H465" s="30">
        <v>1.7541698133013865E-2</v>
      </c>
      <c r="I465" s="30">
        <v>1.9203748796400598E-2</v>
      </c>
      <c r="J465" s="30">
        <v>2.2409942151177527E-2</v>
      </c>
      <c r="K465" s="30">
        <v>2.0486832783206389E-2</v>
      </c>
      <c r="L465" s="30">
        <v>1.9980976030408149E-2</v>
      </c>
      <c r="M465" s="30">
        <v>2.162760667176112E-2</v>
      </c>
      <c r="N465" s="30">
        <v>1.8729009167562843E-2</v>
      </c>
      <c r="O465" s="28">
        <v>2.1050037759616637E-3</v>
      </c>
      <c r="P465" s="28">
        <v>2.6501173339032822E-3</v>
      </c>
      <c r="Q465" s="123">
        <v>2.509913520931883E-3</v>
      </c>
      <c r="R465" s="28">
        <v>2.8681565896488941E-3</v>
      </c>
      <c r="S465" s="28">
        <v>3.1969561648653041E-3</v>
      </c>
      <c r="T465" s="28">
        <v>3.6766931341993903E-3</v>
      </c>
      <c r="U465" s="28">
        <v>3.2588475951559341E-3</v>
      </c>
      <c r="V465" s="28"/>
      <c r="W465" s="3"/>
      <c r="X465" s="3"/>
      <c r="Y465" s="3"/>
      <c r="Z465" s="28">
        <v>2.1050037759616637E-3</v>
      </c>
      <c r="AA465" s="28">
        <v>2.6501173339032822E-3</v>
      </c>
      <c r="AB465" s="28">
        <v>2.509913520931883E-3</v>
      </c>
      <c r="AC465" s="28">
        <v>2.8681565896488941E-3</v>
      </c>
      <c r="AD465" s="28">
        <v>3.1969561648653041E-3</v>
      </c>
      <c r="AE465" s="28">
        <v>3.6766931341993903E-3</v>
      </c>
      <c r="AF465" s="3"/>
      <c r="AG465" s="3"/>
      <c r="AH465" s="3"/>
      <c r="AI465" s="3"/>
      <c r="AJ465" s="3"/>
      <c r="AL465" s="45">
        <v>6</v>
      </c>
      <c r="AM465" s="45">
        <v>6.9</v>
      </c>
      <c r="AN465" s="45">
        <v>5.6</v>
      </c>
      <c r="AO465" s="45">
        <v>7</v>
      </c>
      <c r="AP465" s="45">
        <v>8</v>
      </c>
      <c r="AQ465" s="45">
        <v>8.5</v>
      </c>
      <c r="AR465" s="45">
        <v>8.6999999999999993</v>
      </c>
    </row>
    <row r="466" spans="2:75" ht="15.75" thickBot="1" x14ac:dyDescent="0.3">
      <c r="D466" s="54" t="s">
        <v>203</v>
      </c>
      <c r="E466" s="34" t="s">
        <v>74</v>
      </c>
      <c r="F466" s="113" t="s">
        <v>4</v>
      </c>
      <c r="G466" s="34" t="s">
        <v>37</v>
      </c>
      <c r="H466" s="30">
        <v>1.0110600645651975E-2</v>
      </c>
      <c r="I466" s="30">
        <v>9.0201357201267311E-3</v>
      </c>
      <c r="J466" s="30">
        <v>1.0916476048806047E-2</v>
      </c>
      <c r="K466" s="30">
        <v>1.1097514928216081E-2</v>
      </c>
      <c r="L466" s="30">
        <v>8.6922258391925935E-3</v>
      </c>
      <c r="M466" s="30">
        <v>9.9390954468161329E-3</v>
      </c>
      <c r="N466" s="30">
        <v>1.1837560830683177E-2</v>
      </c>
      <c r="O466" s="28">
        <v>1.6581385058869239E-3</v>
      </c>
      <c r="P466" s="28">
        <v>1.5514633438617979E-3</v>
      </c>
      <c r="Q466" s="123">
        <v>1.7466361678089677E-3</v>
      </c>
      <c r="R466" s="28">
        <v>1.819992448227437E-3</v>
      </c>
      <c r="S466" s="28">
        <v>1.773214071195289E-3</v>
      </c>
      <c r="T466" s="28">
        <v>2.0275754711504908E-3</v>
      </c>
      <c r="U466" s="28">
        <v>2.3201619228139028E-3</v>
      </c>
      <c r="V466" s="28"/>
      <c r="W466" s="3"/>
      <c r="X466" s="3"/>
      <c r="Y466" s="3"/>
      <c r="Z466" s="28">
        <v>1.6581385058869239E-3</v>
      </c>
      <c r="AA466" s="28">
        <v>1.5514633438617979E-3</v>
      </c>
      <c r="AB466" s="28">
        <v>1.7466361678089677E-3</v>
      </c>
      <c r="AC466" s="28">
        <v>1.819992448227437E-3</v>
      </c>
      <c r="AD466" s="28">
        <v>1.773214071195289E-3</v>
      </c>
      <c r="AE466" s="28">
        <v>2.0275754711504908E-3</v>
      </c>
      <c r="AF466" s="3"/>
      <c r="AG466" s="3"/>
      <c r="AH466" s="3"/>
      <c r="AI466" s="3"/>
      <c r="AJ466" s="3"/>
      <c r="AL466" s="45">
        <v>8.1999999999999993</v>
      </c>
      <c r="AM466" s="45">
        <v>8.6</v>
      </c>
      <c r="AN466" s="45">
        <v>8</v>
      </c>
      <c r="AO466" s="45">
        <v>8.1999999999999993</v>
      </c>
      <c r="AP466" s="45">
        <v>10.199999999999999</v>
      </c>
      <c r="AQ466" s="45">
        <v>10.199999999999999</v>
      </c>
      <c r="AR466" s="45">
        <v>9.8000000000000007</v>
      </c>
    </row>
    <row r="467" spans="2:75" ht="15.75" thickBot="1" x14ac:dyDescent="0.3">
      <c r="D467" s="54" t="s">
        <v>227</v>
      </c>
      <c r="E467" s="34" t="s">
        <v>74</v>
      </c>
      <c r="F467" s="113" t="s">
        <v>4</v>
      </c>
      <c r="G467" s="34" t="s">
        <v>79</v>
      </c>
      <c r="H467" s="30">
        <v>5.5916913071791894E-3</v>
      </c>
      <c r="I467" s="30">
        <v>4.6490192094130692E-3</v>
      </c>
      <c r="J467" s="30">
        <v>4.9281180263086276E-3</v>
      </c>
      <c r="K467" s="30">
        <v>4.8365515958282606E-3</v>
      </c>
      <c r="L467" s="30">
        <v>3.072434736503136E-3</v>
      </c>
      <c r="M467" s="30">
        <v>2.6956326648595692E-3</v>
      </c>
      <c r="N467" s="30">
        <v>3.3499256285757549E-3</v>
      </c>
      <c r="O467" s="28">
        <v>1.5880403312388896E-3</v>
      </c>
      <c r="P467" s="28">
        <v>1.3110234170544855E-3</v>
      </c>
      <c r="Q467" s="123">
        <v>9.8562360526172551E-5</v>
      </c>
      <c r="R467" s="28">
        <v>1.2961958276819737E-3</v>
      </c>
      <c r="S467" s="28">
        <v>1.0507726798840726E-3</v>
      </c>
      <c r="T467" s="28">
        <v>1.018949147316917E-3</v>
      </c>
      <c r="U467" s="28">
        <v>1.0183773910870295E-3</v>
      </c>
      <c r="V467" s="28"/>
      <c r="W467" s="3"/>
      <c r="X467" s="3"/>
      <c r="Y467" s="3"/>
      <c r="Z467" s="28">
        <v>1.5880403312388896E-3</v>
      </c>
      <c r="AA467" s="28">
        <v>1.3110234170544855E-3</v>
      </c>
      <c r="AB467" s="28">
        <v>9.8562360526172551E-5</v>
      </c>
      <c r="AC467" s="28">
        <v>1.2961958276819737E-3</v>
      </c>
      <c r="AD467" s="28">
        <v>1.0507726798840726E-3</v>
      </c>
      <c r="AE467" s="28">
        <v>1.018949147316917E-3</v>
      </c>
      <c r="AF467" s="3"/>
      <c r="AG467" s="3"/>
      <c r="AH467" s="3"/>
      <c r="AI467" s="3"/>
      <c r="AJ467" s="3"/>
      <c r="AL467" s="45">
        <v>14.2</v>
      </c>
      <c r="AM467" s="45">
        <v>14.1</v>
      </c>
      <c r="AN467" s="45">
        <v>1</v>
      </c>
      <c r="AO467" s="45">
        <v>13.4</v>
      </c>
      <c r="AP467" s="45">
        <v>17.100000000000001</v>
      </c>
      <c r="AQ467" s="45">
        <v>18.899999999999999</v>
      </c>
      <c r="AR467" s="45">
        <v>15.2</v>
      </c>
    </row>
    <row r="468" spans="2:75" ht="15.75" thickBot="1" x14ac:dyDescent="0.3">
      <c r="D468" s="59" t="s">
        <v>145</v>
      </c>
      <c r="E468" s="35" t="s">
        <v>74</v>
      </c>
      <c r="F468" s="114" t="s">
        <v>4</v>
      </c>
      <c r="G468" s="35" t="s">
        <v>0</v>
      </c>
      <c r="H468" s="31">
        <v>1.9329609972611031E-2</v>
      </c>
      <c r="I468" s="31">
        <v>2.0033866854294754E-2</v>
      </c>
      <c r="J468" s="31">
        <v>2.1594128834651019E-2</v>
      </c>
      <c r="K468" s="31">
        <v>1.9884120122584135E-2</v>
      </c>
      <c r="L468" s="31">
        <v>1.952580395296772E-2</v>
      </c>
      <c r="M468" s="31">
        <v>1.9521761060651781E-2</v>
      </c>
      <c r="N468" s="31">
        <v>2.0200869132054149E-2</v>
      </c>
      <c r="O468" s="28">
        <v>1.3144134781375499E-3</v>
      </c>
      <c r="P468" s="28">
        <v>1.3222352123834539E-3</v>
      </c>
      <c r="Q468" s="123">
        <v>1.3820242454176653E-3</v>
      </c>
      <c r="R468" s="28">
        <v>1.3521201683357213E-3</v>
      </c>
      <c r="S468" s="28">
        <v>1.4449094925196113E-3</v>
      </c>
      <c r="T468" s="28">
        <v>1.5617408848521426E-3</v>
      </c>
      <c r="U468" s="28">
        <v>1.616069530564332E-3</v>
      </c>
      <c r="V468" s="28"/>
      <c r="W468" s="3"/>
      <c r="X468" s="3"/>
      <c r="Y468" s="3"/>
      <c r="Z468" s="28">
        <v>1.3144134781375499E-3</v>
      </c>
      <c r="AA468" s="28">
        <v>1.3222352123834539E-3</v>
      </c>
      <c r="AB468" s="28">
        <v>1.3820242454176653E-3</v>
      </c>
      <c r="AC468" s="28">
        <v>1.3521201683357213E-3</v>
      </c>
      <c r="AD468" s="28">
        <v>1.4449094925196113E-3</v>
      </c>
      <c r="AE468" s="28">
        <v>1.5617408848521426E-3</v>
      </c>
      <c r="AF468" s="3"/>
      <c r="AG468" s="3"/>
      <c r="AH468" s="3"/>
      <c r="AI468" s="3"/>
      <c r="AJ468" s="3"/>
      <c r="AL468" s="45">
        <v>3.4</v>
      </c>
      <c r="AM468" s="45">
        <v>3.3</v>
      </c>
      <c r="AN468" s="45">
        <v>3.2</v>
      </c>
      <c r="AO468" s="45">
        <v>3.4</v>
      </c>
      <c r="AP468" s="45">
        <v>3.7</v>
      </c>
      <c r="AQ468" s="45">
        <v>4</v>
      </c>
      <c r="AR468" s="45">
        <v>4</v>
      </c>
    </row>
    <row r="469" spans="2:75" ht="15.75" thickBot="1" x14ac:dyDescent="0.3">
      <c r="D469" s="54" t="s">
        <v>146</v>
      </c>
      <c r="E469" s="34" t="s">
        <v>74</v>
      </c>
      <c r="F469" s="113" t="s">
        <v>5</v>
      </c>
      <c r="G469" s="34" t="s">
        <v>34</v>
      </c>
      <c r="H469" s="32">
        <v>3.8285719831706859E-2</v>
      </c>
      <c r="I469" s="32">
        <v>3.7040258706644298E-2</v>
      </c>
      <c r="J469" s="32">
        <v>3.8256678447712945E-2</v>
      </c>
      <c r="K469" s="32">
        <v>3.5720507686375441E-2</v>
      </c>
      <c r="L469" s="32">
        <v>4.120121735520519E-2</v>
      </c>
      <c r="M469" s="32">
        <v>3.4629960413247077E-2</v>
      </c>
      <c r="N469" s="32">
        <v>3.6028292397401941E-2</v>
      </c>
      <c r="O469" s="28">
        <v>6.6617152507169927E-3</v>
      </c>
      <c r="P469" s="28">
        <v>6.3709244975428195E-3</v>
      </c>
      <c r="Q469" s="123">
        <v>6.580148693006627E-3</v>
      </c>
      <c r="R469" s="28">
        <v>6.6440144296658317E-3</v>
      </c>
      <c r="S469" s="28">
        <v>7.3338166892265248E-3</v>
      </c>
      <c r="T469" s="28">
        <v>7.2722916867818867E-3</v>
      </c>
      <c r="U469" s="28">
        <v>7.4218282338648E-3</v>
      </c>
      <c r="V469" s="28"/>
      <c r="W469" s="3"/>
      <c r="X469" s="3"/>
      <c r="Y469" s="3"/>
      <c r="Z469" s="28">
        <v>6.6617152507169927E-3</v>
      </c>
      <c r="AA469" s="28">
        <v>6.3709244975428195E-3</v>
      </c>
      <c r="AB469" s="28">
        <v>6.580148693006627E-3</v>
      </c>
      <c r="AC469" s="28">
        <v>6.6440144296658317E-3</v>
      </c>
      <c r="AD469" s="28">
        <v>7.3338166892265248E-3</v>
      </c>
      <c r="AE469" s="28">
        <v>7.2722916867818867E-3</v>
      </c>
      <c r="AF469" s="3"/>
      <c r="AG469" s="3"/>
      <c r="AH469" s="3"/>
      <c r="AI469" s="3"/>
      <c r="AJ469" s="3"/>
      <c r="AL469" s="45">
        <v>8.6999999999999993</v>
      </c>
      <c r="AM469" s="45">
        <v>8.6</v>
      </c>
      <c r="AN469" s="45">
        <v>8.6</v>
      </c>
      <c r="AO469" s="45">
        <v>9.3000000000000007</v>
      </c>
      <c r="AP469" s="45">
        <v>8.9</v>
      </c>
      <c r="AQ469" s="45">
        <v>10.5</v>
      </c>
      <c r="AR469" s="45">
        <v>10.3</v>
      </c>
    </row>
    <row r="470" spans="2:75" ht="15.75" thickBot="1" x14ac:dyDescent="0.3">
      <c r="D470" s="54" t="s">
        <v>147</v>
      </c>
      <c r="E470" s="34" t="s">
        <v>74</v>
      </c>
      <c r="F470" s="113" t="s">
        <v>5</v>
      </c>
      <c r="G470" s="34" t="s">
        <v>35</v>
      </c>
      <c r="H470" s="30">
        <v>3.4864859040088507E-2</v>
      </c>
      <c r="I470" s="30">
        <v>5.3156461040271073E-2</v>
      </c>
      <c r="J470" s="30">
        <v>4.2964128164302721E-2</v>
      </c>
      <c r="K470" s="30">
        <v>4.9527370917377217E-2</v>
      </c>
      <c r="L470" s="30">
        <v>5.6161229567681513E-2</v>
      </c>
      <c r="M470" s="30">
        <v>5.2020873553084206E-2</v>
      </c>
      <c r="N470" s="30">
        <v>6.408865419989386E-2</v>
      </c>
      <c r="O470" s="28">
        <v>6.1362151910555772E-3</v>
      </c>
      <c r="P470" s="28">
        <v>8.8239725326849996E-3</v>
      </c>
      <c r="Q470" s="123">
        <v>6.6164757373026193E-3</v>
      </c>
      <c r="R470" s="28">
        <v>8.0234340886151095E-3</v>
      </c>
      <c r="S470" s="28">
        <v>9.6597314856412195E-3</v>
      </c>
      <c r="T470" s="28">
        <v>8.6354650098119795E-3</v>
      </c>
      <c r="U470" s="28">
        <v>9.8696527467836553E-3</v>
      </c>
      <c r="V470" s="28"/>
      <c r="W470" s="3"/>
      <c r="X470" s="3"/>
      <c r="Y470" s="3"/>
      <c r="Z470" s="28">
        <v>6.1362151910555772E-3</v>
      </c>
      <c r="AA470" s="28">
        <v>8.8239725326849996E-3</v>
      </c>
      <c r="AB470" s="28">
        <v>6.6164757373026193E-3</v>
      </c>
      <c r="AC470" s="28">
        <v>8.0234340886151095E-3</v>
      </c>
      <c r="AD470" s="28">
        <v>9.6597314856412195E-3</v>
      </c>
      <c r="AE470" s="28">
        <v>8.6354650098119795E-3</v>
      </c>
      <c r="AF470" s="3"/>
      <c r="AG470" s="3"/>
      <c r="AH470" s="3"/>
      <c r="AI470" s="3"/>
      <c r="AJ470" s="3"/>
      <c r="AL470" s="45">
        <v>8.8000000000000007</v>
      </c>
      <c r="AM470" s="45">
        <v>8.3000000000000007</v>
      </c>
      <c r="AN470" s="45">
        <v>7.7</v>
      </c>
      <c r="AO470" s="45">
        <v>8.1</v>
      </c>
      <c r="AP470" s="45">
        <v>8.6</v>
      </c>
      <c r="AQ470" s="45">
        <v>8.3000000000000007</v>
      </c>
      <c r="AR470" s="45">
        <v>7.7</v>
      </c>
    </row>
    <row r="471" spans="2:75" ht="15.75" thickBot="1" x14ac:dyDescent="0.3">
      <c r="D471" s="54" t="s">
        <v>271</v>
      </c>
      <c r="E471" s="34" t="s">
        <v>74</v>
      </c>
      <c r="F471" s="113" t="s">
        <v>5</v>
      </c>
      <c r="G471" s="34" t="s">
        <v>36</v>
      </c>
      <c r="H471" s="30">
        <v>1.9299004156696217E-2</v>
      </c>
      <c r="I471" s="30">
        <v>2.356091737368373E-2</v>
      </c>
      <c r="J471" s="30">
        <v>2.5444924230308436E-2</v>
      </c>
      <c r="K471" s="30">
        <v>2.3202473989820682E-2</v>
      </c>
      <c r="L471" s="30">
        <v>2.4155145694819219E-2</v>
      </c>
      <c r="M471" s="30">
        <v>2.6539523538080319E-2</v>
      </c>
      <c r="N471" s="30">
        <v>2.3112145446517556E-2</v>
      </c>
      <c r="O471" s="28">
        <v>3.0878406650713948E-3</v>
      </c>
      <c r="P471" s="28">
        <v>3.9582341187788667E-3</v>
      </c>
      <c r="Q471" s="123">
        <v>3.7149589376250314E-3</v>
      </c>
      <c r="R471" s="28">
        <v>4.0372304742287988E-3</v>
      </c>
      <c r="S471" s="28">
        <v>4.8310291389638436E-3</v>
      </c>
      <c r="T471" s="28">
        <v>5.3079047076160634E-3</v>
      </c>
      <c r="U471" s="28">
        <v>4.9922234164477925E-3</v>
      </c>
      <c r="V471" s="28"/>
      <c r="W471" s="3"/>
      <c r="X471" s="3"/>
      <c r="Y471" s="3"/>
      <c r="Z471" s="28">
        <v>3.0878406650713948E-3</v>
      </c>
      <c r="AA471" s="28">
        <v>3.9582341187788667E-3</v>
      </c>
      <c r="AB471" s="28">
        <v>3.7149589376250314E-3</v>
      </c>
      <c r="AC471" s="28">
        <v>4.0372304742287988E-3</v>
      </c>
      <c r="AD471" s="28">
        <v>4.8310291389638436E-3</v>
      </c>
      <c r="AE471" s="28">
        <v>5.3079047076160634E-3</v>
      </c>
      <c r="AF471" s="3"/>
      <c r="AG471" s="3"/>
      <c r="AH471" s="3"/>
      <c r="AI471" s="3"/>
      <c r="AJ471" s="3"/>
      <c r="AL471" s="45">
        <v>8</v>
      </c>
      <c r="AM471" s="45">
        <v>8.4</v>
      </c>
      <c r="AN471" s="45">
        <v>7.3</v>
      </c>
      <c r="AO471" s="45">
        <v>8.6999999999999993</v>
      </c>
      <c r="AP471" s="45">
        <v>10</v>
      </c>
      <c r="AQ471" s="45">
        <v>10</v>
      </c>
      <c r="AR471" s="45">
        <v>10.8</v>
      </c>
    </row>
    <row r="472" spans="2:75" ht="15.75" thickBot="1" x14ac:dyDescent="0.3">
      <c r="D472" s="54" t="s">
        <v>204</v>
      </c>
      <c r="E472" s="34" t="s">
        <v>74</v>
      </c>
      <c r="F472" s="113" t="s">
        <v>5</v>
      </c>
      <c r="G472" s="34" t="s">
        <v>37</v>
      </c>
      <c r="H472" s="30">
        <v>9.3017536284462164E-3</v>
      </c>
      <c r="I472" s="30">
        <v>9.5357305121889016E-3</v>
      </c>
      <c r="J472" s="30">
        <v>1.0647712256208381E-2</v>
      </c>
      <c r="K472" s="30">
        <v>1.2533906557499848E-2</v>
      </c>
      <c r="L472" s="30">
        <v>1.0341889901878445E-2</v>
      </c>
      <c r="M472" s="30">
        <v>1.1634193169805894E-2</v>
      </c>
      <c r="N472" s="30">
        <v>1.5382402283767447E-2</v>
      </c>
      <c r="O472" s="28">
        <v>2.3440419143684467E-3</v>
      </c>
      <c r="P472" s="28">
        <v>2.326718244974092E-3</v>
      </c>
      <c r="Q472" s="123">
        <v>2.5554509414900117E-3</v>
      </c>
      <c r="R472" s="28">
        <v>2.707323816419967E-3</v>
      </c>
      <c r="S472" s="28">
        <v>2.8129940533109369E-3</v>
      </c>
      <c r="T472" s="28">
        <v>3.11796376950798E-3</v>
      </c>
      <c r="U472" s="28">
        <v>3.6302469389691179E-3</v>
      </c>
      <c r="V472" s="28"/>
      <c r="W472" s="3"/>
      <c r="X472" s="3"/>
      <c r="Y472" s="3"/>
      <c r="Z472" s="28">
        <v>2.3440419143684467E-3</v>
      </c>
      <c r="AA472" s="28">
        <v>2.326718244974092E-3</v>
      </c>
      <c r="AB472" s="28">
        <v>2.5554509414900117E-3</v>
      </c>
      <c r="AC472" s="28">
        <v>2.707323816419967E-3</v>
      </c>
      <c r="AD472" s="28">
        <v>2.8129940533109369E-3</v>
      </c>
      <c r="AE472" s="28">
        <v>3.11796376950798E-3</v>
      </c>
      <c r="AF472" s="3"/>
      <c r="AG472" s="3"/>
      <c r="AH472" s="3"/>
      <c r="AI472" s="3"/>
      <c r="AJ472" s="3"/>
      <c r="AL472" s="45">
        <v>12.6</v>
      </c>
      <c r="AM472" s="45">
        <v>12.2</v>
      </c>
      <c r="AN472" s="45">
        <v>12</v>
      </c>
      <c r="AO472" s="45">
        <v>10.8</v>
      </c>
      <c r="AP472" s="45">
        <v>13.6</v>
      </c>
      <c r="AQ472" s="45">
        <v>13.4</v>
      </c>
      <c r="AR472" s="45">
        <v>11.8</v>
      </c>
    </row>
    <row r="473" spans="2:75" ht="15.75" thickBot="1" x14ac:dyDescent="0.3">
      <c r="D473" s="54" t="s">
        <v>228</v>
      </c>
      <c r="E473" s="34" t="s">
        <v>74</v>
      </c>
      <c r="F473" s="113" t="s">
        <v>5</v>
      </c>
      <c r="G473" s="34" t="s">
        <v>79</v>
      </c>
      <c r="H473" s="30">
        <v>4.7556367300667594E-3</v>
      </c>
      <c r="I473" s="30">
        <v>4.7176502461104804E-3</v>
      </c>
      <c r="J473" s="30">
        <v>3.3324353774616153E-3</v>
      </c>
      <c r="K473" s="30">
        <v>4.7180804619057692E-3</v>
      </c>
      <c r="L473" s="30">
        <v>2.923964882344626E-3</v>
      </c>
      <c r="M473" s="30">
        <v>2.4575910862431652E-3</v>
      </c>
      <c r="N473" s="30">
        <v>3.7576348868970169E-3</v>
      </c>
      <c r="O473" s="28">
        <v>2.2827056304320446E-3</v>
      </c>
      <c r="P473" s="28">
        <v>2.0757661082886113E-3</v>
      </c>
      <c r="Q473" s="123">
        <v>1.6862123009955773E-3</v>
      </c>
      <c r="R473" s="28">
        <v>2.0004661158480462E-3</v>
      </c>
      <c r="S473" s="28">
        <v>1.6081806852895441E-3</v>
      </c>
      <c r="T473" s="28">
        <v>1.4352331943660085E-3</v>
      </c>
      <c r="U473" s="28">
        <v>1.6683898897822756E-3</v>
      </c>
      <c r="V473" s="28"/>
      <c r="W473" s="3"/>
      <c r="X473" s="3"/>
      <c r="Y473" s="3"/>
      <c r="Z473" s="28">
        <v>2.2827056304320446E-3</v>
      </c>
      <c r="AA473" s="28">
        <v>2.0757661082886113E-3</v>
      </c>
      <c r="AB473" s="28">
        <v>1.6862123009955773E-3</v>
      </c>
      <c r="AC473" s="28">
        <v>2.0004661158480462E-3</v>
      </c>
      <c r="AD473" s="28">
        <v>1.6081806852895441E-3</v>
      </c>
      <c r="AE473" s="28">
        <v>1.4352331943660085E-3</v>
      </c>
      <c r="AF473" s="3"/>
      <c r="AG473" s="3"/>
      <c r="AH473" s="3"/>
      <c r="AI473" s="3"/>
      <c r="AJ473" s="3"/>
      <c r="AL473" s="45">
        <v>24</v>
      </c>
      <c r="AM473" s="45">
        <v>22</v>
      </c>
      <c r="AN473" s="45">
        <v>25.3</v>
      </c>
      <c r="AO473" s="45">
        <v>21.2</v>
      </c>
      <c r="AP473" s="45">
        <v>27.5</v>
      </c>
      <c r="AQ473" s="45">
        <v>29.2</v>
      </c>
      <c r="AR473" s="45">
        <v>22.2</v>
      </c>
    </row>
    <row r="474" spans="2:75" ht="15.75" thickBot="1" x14ac:dyDescent="0.3">
      <c r="D474" s="59" t="s">
        <v>148</v>
      </c>
      <c r="E474" s="35" t="s">
        <v>74</v>
      </c>
      <c r="F474" s="114" t="s">
        <v>5</v>
      </c>
      <c r="G474" s="35" t="s">
        <v>0</v>
      </c>
      <c r="H474" s="31">
        <v>1.9676599727732832E-2</v>
      </c>
      <c r="I474" s="31">
        <v>2.3617275783893728E-2</v>
      </c>
      <c r="J474" s="31">
        <v>2.2530065218550468E-2</v>
      </c>
      <c r="K474" s="31">
        <v>2.3141046443222478E-2</v>
      </c>
      <c r="L474" s="31">
        <v>2.3928021664655047E-2</v>
      </c>
      <c r="M474" s="31">
        <v>2.3161866045491929E-2</v>
      </c>
      <c r="N474" s="31">
        <v>2.5635128771656336E-2</v>
      </c>
      <c r="O474" s="28">
        <v>1.8889535738623516E-3</v>
      </c>
      <c r="P474" s="28">
        <v>1.9838511658470731E-3</v>
      </c>
      <c r="Q474" s="123">
        <v>2.027705869669542E-3</v>
      </c>
      <c r="R474" s="28">
        <v>2.036412087003578E-3</v>
      </c>
      <c r="S474" s="28">
        <v>2.2970900798068845E-3</v>
      </c>
      <c r="T474" s="28">
        <v>2.4088340687311608E-3</v>
      </c>
      <c r="U474" s="28">
        <v>2.4609723620790079E-3</v>
      </c>
      <c r="V474" s="28"/>
      <c r="W474" s="3"/>
      <c r="X474" s="3"/>
      <c r="Y474" s="3"/>
      <c r="Z474" s="28">
        <v>1.8889535738623516E-3</v>
      </c>
      <c r="AA474" s="28">
        <v>1.9838511658470731E-3</v>
      </c>
      <c r="AB474" s="28">
        <v>2.027705869669542E-3</v>
      </c>
      <c r="AC474" s="28">
        <v>2.036412087003578E-3</v>
      </c>
      <c r="AD474" s="28">
        <v>2.2970900798068845E-3</v>
      </c>
      <c r="AE474" s="28">
        <v>2.4088340687311608E-3</v>
      </c>
      <c r="AF474" s="3"/>
      <c r="AG474" s="3"/>
      <c r="AH474" s="3"/>
      <c r="AI474" s="3"/>
      <c r="AJ474" s="3"/>
      <c r="AL474" s="45">
        <v>4.8</v>
      </c>
      <c r="AM474" s="45">
        <v>4.2</v>
      </c>
      <c r="AN474" s="45">
        <v>4.5</v>
      </c>
      <c r="AO474" s="45">
        <v>4.4000000000000004</v>
      </c>
      <c r="AP474" s="45">
        <v>4.8</v>
      </c>
      <c r="AQ474" s="45">
        <v>5.2</v>
      </c>
      <c r="AR474" s="45">
        <v>4.8</v>
      </c>
    </row>
    <row r="475" spans="2:75" ht="15.75" thickBot="1" x14ac:dyDescent="0.3">
      <c r="D475" s="54" t="s">
        <v>149</v>
      </c>
      <c r="E475" s="34" t="s">
        <v>74</v>
      </c>
      <c r="F475" s="113" t="s">
        <v>6</v>
      </c>
      <c r="G475" s="34" t="s">
        <v>34</v>
      </c>
      <c r="H475" s="30">
        <v>4.201582453768872E-2</v>
      </c>
      <c r="I475" s="30">
        <v>3.7367659579238585E-2</v>
      </c>
      <c r="J475" s="30">
        <v>3.7395889162661261E-2</v>
      </c>
      <c r="K475" s="30">
        <v>3.1893207636060621E-2</v>
      </c>
      <c r="L475" s="30">
        <v>2.947936885030094E-2</v>
      </c>
      <c r="M475" s="30">
        <v>3.063787550387911E-2</v>
      </c>
      <c r="N475" s="30">
        <v>2.373850231252923E-2</v>
      </c>
      <c r="O475" s="28">
        <v>6.9746268732563278E-3</v>
      </c>
      <c r="P475" s="28">
        <v>6.6514434051044681E-3</v>
      </c>
      <c r="Q475" s="123">
        <v>6.4320929359777367E-3</v>
      </c>
      <c r="R475" s="28">
        <v>6.4424279424842457E-3</v>
      </c>
      <c r="S475" s="28">
        <v>7.0160897863716246E-3</v>
      </c>
      <c r="T475" s="28">
        <v>7.1079871168999529E-3</v>
      </c>
      <c r="U475" s="28">
        <v>6.1245335966325408E-3</v>
      </c>
      <c r="V475" s="28"/>
      <c r="W475" s="3"/>
      <c r="X475" s="3"/>
      <c r="Y475" s="3"/>
      <c r="Z475" s="28">
        <v>6.9746268732563278E-3</v>
      </c>
      <c r="AA475" s="28">
        <v>6.6514434051044681E-3</v>
      </c>
      <c r="AB475" s="28">
        <v>6.4320929359777367E-3</v>
      </c>
      <c r="AC475" s="28">
        <v>6.4424279424842457E-3</v>
      </c>
      <c r="AD475" s="28">
        <v>7.0160897863716246E-3</v>
      </c>
      <c r="AE475" s="28">
        <v>7.1079871168999529E-3</v>
      </c>
      <c r="AF475" s="3"/>
      <c r="AG475" s="3"/>
      <c r="AH475" s="3"/>
      <c r="AI475" s="3"/>
      <c r="AJ475" s="3"/>
      <c r="AL475" s="45">
        <v>8.3000000000000007</v>
      </c>
      <c r="AM475" s="45">
        <v>8.9</v>
      </c>
      <c r="AN475" s="45">
        <v>8.6</v>
      </c>
      <c r="AO475" s="45">
        <v>10.1</v>
      </c>
      <c r="AP475" s="45">
        <v>11.9</v>
      </c>
      <c r="AQ475" s="45">
        <v>11.6</v>
      </c>
      <c r="AR475" s="45">
        <v>12.9</v>
      </c>
    </row>
    <row r="476" spans="2:75" ht="15.75" thickBot="1" x14ac:dyDescent="0.3">
      <c r="D476" s="54" t="s">
        <v>150</v>
      </c>
      <c r="E476" s="34" t="s">
        <v>74</v>
      </c>
      <c r="F476" s="113" t="s">
        <v>6</v>
      </c>
      <c r="G476" s="34" t="s">
        <v>35</v>
      </c>
      <c r="H476" s="30">
        <v>3.4461681325688893E-2</v>
      </c>
      <c r="I476" s="30">
        <v>3.0878525133560215E-2</v>
      </c>
      <c r="J476" s="30">
        <v>4.3453366849946003E-2</v>
      </c>
      <c r="K476" s="30">
        <v>3.0351479045437311E-2</v>
      </c>
      <c r="L476" s="30">
        <v>3.4101454374957346E-2</v>
      </c>
      <c r="M476" s="30">
        <v>3.5547837656292859E-2</v>
      </c>
      <c r="N476" s="30">
        <v>3.7589364699576001E-2</v>
      </c>
      <c r="O476" s="28">
        <v>6.0652559133212462E-3</v>
      </c>
      <c r="P476" s="28">
        <v>6.4844902780476455E-3</v>
      </c>
      <c r="Q476" s="123">
        <v>6.6918184948916845E-3</v>
      </c>
      <c r="R476" s="28">
        <v>6.191701725269211E-3</v>
      </c>
      <c r="S476" s="28">
        <v>6.8884937837413842E-3</v>
      </c>
      <c r="T476" s="28">
        <v>7.5361415831340858E-3</v>
      </c>
      <c r="U476" s="28">
        <v>7.7434091281126573E-3</v>
      </c>
      <c r="V476" s="28"/>
      <c r="W476" s="3"/>
      <c r="X476" s="3"/>
      <c r="Y476" s="3"/>
      <c r="Z476" s="28">
        <v>6.0652559133212462E-3</v>
      </c>
      <c r="AA476" s="28">
        <v>6.4844902780476455E-3</v>
      </c>
      <c r="AB476" s="28">
        <v>6.6918184948916845E-3</v>
      </c>
      <c r="AC476" s="28">
        <v>6.191701725269211E-3</v>
      </c>
      <c r="AD476" s="28">
        <v>6.8884937837413842E-3</v>
      </c>
      <c r="AE476" s="28">
        <v>7.5361415831340858E-3</v>
      </c>
      <c r="AF476" s="3"/>
      <c r="AG476" s="3"/>
      <c r="AH476" s="3"/>
      <c r="AI476" s="3"/>
      <c r="AJ476" s="3"/>
      <c r="AL476" s="45">
        <v>8.8000000000000007</v>
      </c>
      <c r="AM476" s="45">
        <v>10.5</v>
      </c>
      <c r="AN476" s="45">
        <v>7.7</v>
      </c>
      <c r="AO476" s="45">
        <v>10.199999999999999</v>
      </c>
      <c r="AP476" s="45">
        <v>10.1</v>
      </c>
      <c r="AQ476" s="45">
        <v>10.6</v>
      </c>
      <c r="AR476" s="45">
        <v>10.3</v>
      </c>
    </row>
    <row r="477" spans="2:75" ht="15.75" thickBot="1" x14ac:dyDescent="0.3">
      <c r="D477" s="54" t="s">
        <v>272</v>
      </c>
      <c r="E477" s="34" t="s">
        <v>74</v>
      </c>
      <c r="F477" s="113" t="s">
        <v>6</v>
      </c>
      <c r="G477" s="34" t="s">
        <v>36</v>
      </c>
      <c r="H477" s="30">
        <v>1.5783361316589868E-2</v>
      </c>
      <c r="I477" s="30">
        <v>1.4829031531974502E-2</v>
      </c>
      <c r="J477" s="30">
        <v>1.9369550803049907E-2</v>
      </c>
      <c r="K477" s="30">
        <v>1.7762937677762783E-2</v>
      </c>
      <c r="L477" s="30">
        <v>1.5818478980806017E-2</v>
      </c>
      <c r="M477" s="30">
        <v>1.6745844439306493E-2</v>
      </c>
      <c r="N477" s="30">
        <v>1.437931355159089E-2</v>
      </c>
      <c r="O477" s="28">
        <v>2.8725717596193557E-3</v>
      </c>
      <c r="P477" s="28">
        <v>3.2623869370343906E-3</v>
      </c>
      <c r="Q477" s="123">
        <v>3.3703018397306835E-3</v>
      </c>
      <c r="R477" s="28">
        <v>3.5881134109080818E-3</v>
      </c>
      <c r="S477" s="28">
        <v>3.8280719133550562E-3</v>
      </c>
      <c r="T477" s="28">
        <v>4.3204278653410757E-3</v>
      </c>
      <c r="U477" s="28">
        <v>3.9686905402390856E-3</v>
      </c>
      <c r="V477" s="28"/>
      <c r="W477" s="3"/>
      <c r="X477" s="3"/>
      <c r="Y477" s="3"/>
      <c r="Z477" s="28">
        <v>2.8725717596193557E-3</v>
      </c>
      <c r="AA477" s="28">
        <v>3.2623869370343906E-3</v>
      </c>
      <c r="AB477" s="28">
        <v>3.3703018397306835E-3</v>
      </c>
      <c r="AC477" s="28">
        <v>3.5881134109080818E-3</v>
      </c>
      <c r="AD477" s="28">
        <v>3.8280719133550562E-3</v>
      </c>
      <c r="AE477" s="28">
        <v>4.3204278653410757E-3</v>
      </c>
      <c r="AF477" s="3"/>
      <c r="AG477" s="3"/>
      <c r="AH477" s="3"/>
      <c r="AI477" s="3"/>
      <c r="AJ477" s="3"/>
      <c r="AL477" s="45">
        <v>9.1</v>
      </c>
      <c r="AM477" s="45">
        <v>11</v>
      </c>
      <c r="AN477" s="45">
        <v>8.6999999999999993</v>
      </c>
      <c r="AO477" s="45">
        <v>10.1</v>
      </c>
      <c r="AP477" s="45">
        <v>12.1</v>
      </c>
      <c r="AQ477" s="45">
        <v>12.9</v>
      </c>
      <c r="AR477" s="45">
        <v>13.8</v>
      </c>
    </row>
    <row r="478" spans="2:75" ht="15.75" thickBot="1" x14ac:dyDescent="0.3">
      <c r="D478" s="54" t="s">
        <v>205</v>
      </c>
      <c r="E478" s="34" t="s">
        <v>74</v>
      </c>
      <c r="F478" s="113" t="s">
        <v>6</v>
      </c>
      <c r="G478" s="34" t="s">
        <v>37</v>
      </c>
      <c r="H478" s="30">
        <v>1.0901931879052874E-2</v>
      </c>
      <c r="I478" s="30">
        <v>8.5154935765757167E-3</v>
      </c>
      <c r="J478" s="30">
        <v>1.1179173777493874E-2</v>
      </c>
      <c r="K478" s="30">
        <v>9.6932644671655945E-3</v>
      </c>
      <c r="L478" s="30">
        <v>7.0721291989576576E-3</v>
      </c>
      <c r="M478" s="30">
        <v>8.2742377719047071E-3</v>
      </c>
      <c r="N478" s="30">
        <v>8.3367386804018163E-3</v>
      </c>
      <c r="O478" s="28">
        <v>2.3766211496335267E-3</v>
      </c>
      <c r="P478" s="28">
        <v>2.2480903042159891E-3</v>
      </c>
      <c r="Q478" s="123">
        <v>2.6830017065985296E-3</v>
      </c>
      <c r="R478" s="28">
        <v>2.4620891746600609E-3</v>
      </c>
      <c r="S478" s="28">
        <v>2.3620911524518578E-3</v>
      </c>
      <c r="T478" s="28">
        <v>2.598110660378078E-3</v>
      </c>
      <c r="U478" s="28">
        <v>2.6010624682853666E-3</v>
      </c>
      <c r="V478" s="28"/>
      <c r="W478" s="3"/>
      <c r="X478" s="3"/>
      <c r="Y478" s="3"/>
      <c r="Z478" s="28">
        <v>2.3766211496335267E-3</v>
      </c>
      <c r="AA478" s="28">
        <v>2.2480903042159891E-3</v>
      </c>
      <c r="AB478" s="28">
        <v>2.6830017065985296E-3</v>
      </c>
      <c r="AC478" s="28">
        <v>2.4620891746600609E-3</v>
      </c>
      <c r="AD478" s="28">
        <v>2.3620911524518578E-3</v>
      </c>
      <c r="AE478" s="28">
        <v>2.598110660378078E-3</v>
      </c>
      <c r="AF478" s="3"/>
      <c r="AG478" s="3"/>
      <c r="AH478" s="3"/>
      <c r="AI478" s="3"/>
      <c r="AJ478" s="3"/>
      <c r="AL478" s="45">
        <v>10.9</v>
      </c>
      <c r="AM478" s="45">
        <v>13.2</v>
      </c>
      <c r="AN478" s="45">
        <v>12</v>
      </c>
      <c r="AO478" s="45">
        <v>12.7</v>
      </c>
      <c r="AP478" s="45">
        <v>16.7</v>
      </c>
      <c r="AQ478" s="45">
        <v>15.7</v>
      </c>
      <c r="AR478" s="45">
        <v>15.6</v>
      </c>
    </row>
    <row r="479" spans="2:75" ht="15.75" thickBot="1" x14ac:dyDescent="0.3">
      <c r="D479" s="54" t="s">
        <v>229</v>
      </c>
      <c r="E479" s="34" t="s">
        <v>74</v>
      </c>
      <c r="F479" s="113" t="s">
        <v>6</v>
      </c>
      <c r="G479" s="34" t="s">
        <v>79</v>
      </c>
      <c r="H479" s="30">
        <v>6.2397241282350687E-3</v>
      </c>
      <c r="I479" s="30">
        <v>4.5954028848970959E-3</v>
      </c>
      <c r="J479" s="30">
        <v>6.2079300314745473E-3</v>
      </c>
      <c r="K479" s="30">
        <v>4.9330067688390317E-3</v>
      </c>
      <c r="L479" s="30">
        <v>3.1946179927452799E-3</v>
      </c>
      <c r="M479" s="30">
        <v>2.8940109673905247E-3</v>
      </c>
      <c r="N479" s="30">
        <v>3.005332597802602E-3</v>
      </c>
      <c r="O479" s="28">
        <v>2.2837390309340352E-3</v>
      </c>
      <c r="P479" s="28">
        <v>1.7830163193400729E-3</v>
      </c>
      <c r="Q479" s="123">
        <v>1.9492900298830078E-3</v>
      </c>
      <c r="R479" s="28">
        <v>1.7758824367820514E-3</v>
      </c>
      <c r="S479" s="28">
        <v>1.4886919846193005E-3</v>
      </c>
      <c r="T479" s="28">
        <v>1.4296414178909193E-3</v>
      </c>
      <c r="U479" s="28">
        <v>1.3343676734243553E-3</v>
      </c>
      <c r="V479" s="28"/>
      <c r="W479" s="3"/>
      <c r="X479" s="3"/>
      <c r="Y479" s="3"/>
      <c r="Z479" s="28">
        <v>2.2837390309340352E-3</v>
      </c>
      <c r="AA479" s="28">
        <v>1.7830163193400729E-3</v>
      </c>
      <c r="AB479" s="28">
        <v>1.9492900298830078E-3</v>
      </c>
      <c r="AC479" s="28">
        <v>1.7758824367820514E-3</v>
      </c>
      <c r="AD479" s="28">
        <v>1.4886919846193005E-3</v>
      </c>
      <c r="AE479" s="28">
        <v>1.4296414178909193E-3</v>
      </c>
      <c r="AF479" s="3"/>
      <c r="AG479" s="3"/>
      <c r="AH479" s="3"/>
      <c r="AI479" s="3"/>
      <c r="AJ479" s="3"/>
      <c r="AL479" s="45">
        <v>18.3</v>
      </c>
      <c r="AM479" s="45">
        <v>19.399999999999999</v>
      </c>
      <c r="AN479" s="45">
        <v>15.7</v>
      </c>
      <c r="AO479" s="45">
        <v>18</v>
      </c>
      <c r="AP479" s="45">
        <v>23.3</v>
      </c>
      <c r="AQ479" s="45">
        <v>24.7</v>
      </c>
      <c r="AR479" s="45">
        <v>22.2</v>
      </c>
    </row>
    <row r="480" spans="2:75" s="24" customFormat="1" ht="15.75" thickBot="1" x14ac:dyDescent="0.3">
      <c r="B480" s="67"/>
      <c r="D480" s="60" t="s">
        <v>151</v>
      </c>
      <c r="E480" s="36" t="s">
        <v>74</v>
      </c>
      <c r="F480" s="115" t="s">
        <v>6</v>
      </c>
      <c r="G480" s="36" t="s">
        <v>0</v>
      </c>
      <c r="H480" s="33">
        <v>1.8993707284094549E-2</v>
      </c>
      <c r="I480" s="33">
        <v>1.6555473632752716E-2</v>
      </c>
      <c r="J480" s="33">
        <v>2.0684393891446096E-2</v>
      </c>
      <c r="K480" s="33">
        <v>1.6718465982287829E-2</v>
      </c>
      <c r="L480" s="33">
        <v>1.5241488779004211E-2</v>
      </c>
      <c r="M480" s="33">
        <v>1.5977488556976671E-2</v>
      </c>
      <c r="N480" s="33">
        <v>1.4900635255086355E-2</v>
      </c>
      <c r="O480" s="29">
        <v>1.8233958992730768E-3</v>
      </c>
      <c r="P480" s="29">
        <v>1.7217692578062826E-3</v>
      </c>
      <c r="Q480" s="124">
        <v>1.8615954502301487E-3</v>
      </c>
      <c r="R480" s="29">
        <v>1.8055943260870857E-3</v>
      </c>
      <c r="S480" s="29">
        <v>1.798495675922497E-3</v>
      </c>
      <c r="T480" s="29">
        <v>2.0451185352930142E-3</v>
      </c>
      <c r="U480" s="29">
        <v>1.9072813126510535E-3</v>
      </c>
      <c r="V480" s="29"/>
      <c r="W480" s="25"/>
      <c r="X480" s="25"/>
      <c r="Y480" s="25"/>
      <c r="Z480" s="29">
        <v>1.8233958992730768E-3</v>
      </c>
      <c r="AA480" s="29">
        <v>1.7217692578062826E-3</v>
      </c>
      <c r="AB480" s="29">
        <v>1.8615954502301487E-3</v>
      </c>
      <c r="AC480" s="29">
        <v>1.8055943260870857E-3</v>
      </c>
      <c r="AD480" s="29">
        <v>1.798495675922497E-3</v>
      </c>
      <c r="AE480" s="29">
        <v>2.0451185352930142E-3</v>
      </c>
      <c r="AF480" s="25"/>
      <c r="AG480" s="25"/>
      <c r="AH480" s="25"/>
      <c r="AI480" s="25"/>
      <c r="AJ480" s="25"/>
      <c r="AK480"/>
      <c r="AL480" s="42">
        <v>4.8</v>
      </c>
      <c r="AM480" s="42">
        <v>5.2</v>
      </c>
      <c r="AN480" s="42">
        <v>4.5</v>
      </c>
      <c r="AO480" s="42">
        <v>5.4</v>
      </c>
      <c r="AP480" s="42">
        <v>5.9</v>
      </c>
      <c r="AQ480" s="42">
        <v>6.4</v>
      </c>
      <c r="AR480" s="42">
        <v>6.4</v>
      </c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4:44" ht="15.75" thickBot="1" x14ac:dyDescent="0.3">
      <c r="D481" s="54" t="s">
        <v>232</v>
      </c>
      <c r="E481" s="34" t="s">
        <v>74</v>
      </c>
      <c r="F481" s="113" t="s">
        <v>4</v>
      </c>
      <c r="G481" s="34" t="s">
        <v>34</v>
      </c>
      <c r="H481" s="30">
        <f>H445+H463</f>
        <v>5.8472466315172819E-2</v>
      </c>
      <c r="I481" s="30">
        <f t="shared" ref="I481:M481" si="209">I445+I463</f>
        <v>5.7295608209596068E-2</v>
      </c>
      <c r="J481" s="30">
        <f t="shared" si="209"/>
        <v>5.231199855972829E-2</v>
      </c>
      <c r="K481" s="30">
        <f t="shared" si="209"/>
        <v>4.4999891527140359E-2</v>
      </c>
      <c r="L481" s="30">
        <f t="shared" si="209"/>
        <v>4.7840644838080142E-2</v>
      </c>
      <c r="M481" s="30">
        <f t="shared" si="209"/>
        <v>4.1617133126384057E-2</v>
      </c>
      <c r="N481" s="30">
        <v>4.0884947142725378E-2</v>
      </c>
      <c r="O481" s="28">
        <v>4.8129337821333886E-3</v>
      </c>
      <c r="P481" s="28">
        <v>4.8359701149243914E-3</v>
      </c>
      <c r="Q481" s="123">
        <v>4.3889979776883699E-3</v>
      </c>
      <c r="R481" s="28">
        <v>4.8069631849058077E-3</v>
      </c>
      <c r="S481" s="28">
        <v>5.250354197354549E-3</v>
      </c>
      <c r="T481" s="28">
        <v>5.0329714192502376E-3</v>
      </c>
      <c r="U481" s="28">
        <v>5.5603528114106515E-3</v>
      </c>
      <c r="V481" s="28"/>
      <c r="W481" s="3"/>
      <c r="X481" s="3"/>
      <c r="Y481" s="3"/>
      <c r="Z481" s="28">
        <v>4.8129337821333886E-3</v>
      </c>
      <c r="AA481" s="28">
        <v>4.8359701149243914E-3</v>
      </c>
      <c r="AB481" s="28">
        <v>4.3889979776883699E-3</v>
      </c>
      <c r="AC481" s="28">
        <v>4.8069631849058077E-3</v>
      </c>
      <c r="AD481" s="28">
        <v>5.250354197354549E-3</v>
      </c>
      <c r="AE481" s="28">
        <v>5.0329714192502376E-3</v>
      </c>
      <c r="AF481" s="3"/>
      <c r="AG481" s="3"/>
      <c r="AH481" s="3"/>
      <c r="AI481" s="3"/>
      <c r="AJ481" s="3"/>
      <c r="AL481" s="45">
        <v>6</v>
      </c>
      <c r="AM481" s="45">
        <v>6.5</v>
      </c>
      <c r="AN481" s="45">
        <v>5.8</v>
      </c>
      <c r="AO481" s="45">
        <v>7.1</v>
      </c>
      <c r="AP481" s="45">
        <v>7.4</v>
      </c>
      <c r="AQ481" s="45">
        <v>7.7</v>
      </c>
      <c r="AR481" s="45">
        <v>6.8</v>
      </c>
    </row>
    <row r="482" spans="4:44" ht="15.75" thickBot="1" x14ac:dyDescent="0.3">
      <c r="D482" s="54" t="s">
        <v>233</v>
      </c>
      <c r="E482" s="34" t="s">
        <v>74</v>
      </c>
      <c r="F482" s="113" t="s">
        <v>4</v>
      </c>
      <c r="G482" s="34" t="s">
        <v>35</v>
      </c>
      <c r="H482" s="30">
        <f t="shared" ref="H482:M482" si="210">H446+H464</f>
        <v>7.7747302440268187E-2</v>
      </c>
      <c r="I482" s="30">
        <f t="shared" si="210"/>
        <v>9.9617205835342948E-2</v>
      </c>
      <c r="J482" s="30">
        <f t="shared" si="210"/>
        <v>9.5972372416532614E-2</v>
      </c>
      <c r="K482" s="30">
        <f t="shared" si="210"/>
        <v>8.7134796091531214E-2</v>
      </c>
      <c r="L482" s="30">
        <f t="shared" si="210"/>
        <v>9.1838672179709688E-2</v>
      </c>
      <c r="M482" s="30">
        <f t="shared" si="210"/>
        <v>9.2447590407318425E-2</v>
      </c>
      <c r="N482" s="30">
        <v>9.5510999962936646E-2</v>
      </c>
      <c r="O482" s="28">
        <v>5.0611671260567528E-3</v>
      </c>
      <c r="P482" s="28">
        <v>5.7331574604962974E-3</v>
      </c>
      <c r="Q482" s="123">
        <v>5.098255634223078E-3</v>
      </c>
      <c r="R482" s="28">
        <v>5.2833288856867829E-3</v>
      </c>
      <c r="S482" s="28">
        <v>5.5232312988711266E-3</v>
      </c>
      <c r="T482" s="28">
        <v>5.7960476749790591E-3</v>
      </c>
      <c r="U482" s="28">
        <v>8.4049679967384255E-3</v>
      </c>
      <c r="V482" s="28"/>
      <c r="W482" s="3"/>
      <c r="X482" s="3"/>
      <c r="Y482" s="3"/>
      <c r="Z482" s="28">
        <v>5.0611671260567528E-3</v>
      </c>
      <c r="AA482" s="28">
        <v>5.7331574604962974E-3</v>
      </c>
      <c r="AB482" s="28">
        <v>5.098255634223078E-3</v>
      </c>
      <c r="AC482" s="28">
        <v>5.2833288856867829E-3</v>
      </c>
      <c r="AD482" s="28">
        <v>5.5232312988711266E-3</v>
      </c>
      <c r="AE482" s="28">
        <v>5.7960476749790591E-3</v>
      </c>
      <c r="AF482" s="3"/>
      <c r="AG482" s="3"/>
      <c r="AH482" s="3"/>
      <c r="AI482" s="3"/>
      <c r="AJ482" s="3"/>
      <c r="AL482" s="45">
        <v>7.3</v>
      </c>
      <c r="AM482" s="45">
        <v>6.8</v>
      </c>
      <c r="AN482" s="45">
        <v>5.9</v>
      </c>
      <c r="AO482" s="45">
        <v>6.6</v>
      </c>
      <c r="AP482" s="45">
        <v>6.1</v>
      </c>
      <c r="AQ482" s="45">
        <v>6.6</v>
      </c>
      <c r="AR482" s="45">
        <v>4.4000000000000004</v>
      </c>
    </row>
    <row r="483" spans="4:44" ht="15.75" thickBot="1" x14ac:dyDescent="0.3">
      <c r="D483" s="54" t="s">
        <v>273</v>
      </c>
      <c r="E483" s="34" t="s">
        <v>74</v>
      </c>
      <c r="F483" s="113" t="s">
        <v>4</v>
      </c>
      <c r="G483" s="34" t="s">
        <v>36</v>
      </c>
      <c r="H483" s="30">
        <f t="shared" ref="H483:M483" si="211">H447+H465</f>
        <v>4.7025704559053083E-2</v>
      </c>
      <c r="I483" s="30">
        <f t="shared" si="211"/>
        <v>5.7103635497213319E-2</v>
      </c>
      <c r="J483" s="30">
        <f t="shared" si="211"/>
        <v>6.1223653048039978E-2</v>
      </c>
      <c r="K483" s="30">
        <f t="shared" si="211"/>
        <v>5.5586399135297032E-2</v>
      </c>
      <c r="L483" s="30">
        <f t="shared" si="211"/>
        <v>5.7371163861253086E-2</v>
      </c>
      <c r="M483" s="30">
        <f t="shared" si="211"/>
        <v>6.1605459069015947E-2</v>
      </c>
      <c r="N483" s="30">
        <v>5.9222120931535151E-2</v>
      </c>
      <c r="O483" s="28">
        <v>2.1050037759616637E-3</v>
      </c>
      <c r="P483" s="28">
        <v>2.6501173339032822E-3</v>
      </c>
      <c r="Q483" s="123">
        <v>2.509913520931883E-3</v>
      </c>
      <c r="R483" s="28">
        <v>2.8681565896488941E-3</v>
      </c>
      <c r="S483" s="28">
        <v>3.1969561648653041E-3</v>
      </c>
      <c r="T483" s="28">
        <v>3.6766931341993903E-3</v>
      </c>
      <c r="U483" s="28">
        <v>5.685323609427374E-3</v>
      </c>
      <c r="V483" s="28"/>
      <c r="W483" s="3"/>
      <c r="X483" s="3"/>
      <c r="Y483" s="3"/>
      <c r="Z483" s="28">
        <v>2.1050037759616637E-3</v>
      </c>
      <c r="AA483" s="28">
        <v>2.6501173339032822E-3</v>
      </c>
      <c r="AB483" s="28">
        <v>2.509913520931883E-3</v>
      </c>
      <c r="AC483" s="28">
        <v>2.8681565896488941E-3</v>
      </c>
      <c r="AD483" s="28">
        <v>3.1969561648653041E-3</v>
      </c>
      <c r="AE483" s="28">
        <v>3.6766931341993903E-3</v>
      </c>
      <c r="AF483" s="3"/>
      <c r="AG483" s="3"/>
      <c r="AH483" s="3"/>
      <c r="AI483" s="3"/>
      <c r="AJ483" s="3"/>
      <c r="AL483" s="45">
        <v>6</v>
      </c>
      <c r="AM483" s="45">
        <v>6.9</v>
      </c>
      <c r="AN483" s="45">
        <v>5.6</v>
      </c>
      <c r="AO483" s="45">
        <v>7</v>
      </c>
      <c r="AP483" s="45">
        <v>8</v>
      </c>
      <c r="AQ483" s="45">
        <v>8.5</v>
      </c>
      <c r="AR483" s="45">
        <v>4.8</v>
      </c>
    </row>
    <row r="484" spans="4:44" ht="15.75" thickBot="1" x14ac:dyDescent="0.3">
      <c r="D484" s="54" t="s">
        <v>234</v>
      </c>
      <c r="E484" s="34" t="s">
        <v>74</v>
      </c>
      <c r="F484" s="113" t="s">
        <v>4</v>
      </c>
      <c r="G484" s="34" t="s">
        <v>37</v>
      </c>
      <c r="H484" s="30">
        <f t="shared" ref="H484:M484" si="212">H448+H466</f>
        <v>3.0782250404220404E-2</v>
      </c>
      <c r="I484" s="30">
        <f t="shared" si="212"/>
        <v>3.4122110210561607E-2</v>
      </c>
      <c r="J484" s="30">
        <f t="shared" si="212"/>
        <v>3.6300904973284975E-2</v>
      </c>
      <c r="K484" s="30">
        <f t="shared" si="212"/>
        <v>3.2818118419199682E-2</v>
      </c>
      <c r="L484" s="30">
        <f t="shared" si="212"/>
        <v>3.5937961335019787E-2</v>
      </c>
      <c r="M484" s="30">
        <f t="shared" si="212"/>
        <v>3.5122742242435202E-2</v>
      </c>
      <c r="N484" s="30">
        <v>3.5298150578809979E-2</v>
      </c>
      <c r="O484" s="28">
        <v>1.6581385058869239E-3</v>
      </c>
      <c r="P484" s="28">
        <v>1.5514633438617979E-3</v>
      </c>
      <c r="Q484" s="123">
        <v>1.7466361678089677E-3</v>
      </c>
      <c r="R484" s="28">
        <v>1.819992448227437E-3</v>
      </c>
      <c r="S484" s="28">
        <v>1.773214071195289E-3</v>
      </c>
      <c r="T484" s="28">
        <v>2.0275754711504908E-3</v>
      </c>
      <c r="U484" s="28">
        <v>4.0239891659843378E-3</v>
      </c>
      <c r="V484" s="28"/>
      <c r="W484" s="3"/>
      <c r="X484" s="3"/>
      <c r="Y484" s="3"/>
      <c r="Z484" s="28">
        <v>1.6581385058869239E-3</v>
      </c>
      <c r="AA484" s="28">
        <v>1.5514633438617979E-3</v>
      </c>
      <c r="AB484" s="28">
        <v>1.7466361678089677E-3</v>
      </c>
      <c r="AC484" s="28">
        <v>1.819992448227437E-3</v>
      </c>
      <c r="AD484" s="28">
        <v>1.773214071195289E-3</v>
      </c>
      <c r="AE484" s="28">
        <v>2.0275754711504908E-3</v>
      </c>
      <c r="AF484" s="3"/>
      <c r="AG484" s="3"/>
      <c r="AH484" s="3"/>
      <c r="AI484" s="3"/>
      <c r="AJ484" s="3"/>
      <c r="AL484" s="45">
        <v>8.1999999999999993</v>
      </c>
      <c r="AM484" s="45">
        <v>8.6</v>
      </c>
      <c r="AN484" s="45">
        <v>8</v>
      </c>
      <c r="AO484" s="45">
        <v>8.1999999999999993</v>
      </c>
      <c r="AP484" s="45">
        <v>10.199999999999999</v>
      </c>
      <c r="AQ484" s="45">
        <v>10.199999999999999</v>
      </c>
      <c r="AR484" s="45">
        <v>5.7</v>
      </c>
    </row>
    <row r="485" spans="4:44" ht="15.75" thickBot="1" x14ac:dyDescent="0.3">
      <c r="D485" s="54" t="s">
        <v>235</v>
      </c>
      <c r="E485" s="34" t="s">
        <v>74</v>
      </c>
      <c r="F485" s="113" t="s">
        <v>4</v>
      </c>
      <c r="G485" s="34" t="s">
        <v>79</v>
      </c>
      <c r="H485" s="30">
        <f t="shared" ref="H485:M485" si="213">H449+H467</f>
        <v>1.6495118098456447E-2</v>
      </c>
      <c r="I485" s="30">
        <f t="shared" si="213"/>
        <v>1.623458548804288E-2</v>
      </c>
      <c r="J485" s="30">
        <f t="shared" si="213"/>
        <v>1.7333779033405938E-2</v>
      </c>
      <c r="K485" s="30">
        <f t="shared" si="213"/>
        <v>1.6387978726788457E-2</v>
      </c>
      <c r="L485" s="30">
        <f t="shared" si="213"/>
        <v>1.7084067761476598E-2</v>
      </c>
      <c r="M485" s="30">
        <f t="shared" si="213"/>
        <v>1.3453211594265414E-2</v>
      </c>
      <c r="N485" s="30">
        <v>1.417241791407327E-2</v>
      </c>
      <c r="O485" s="28">
        <v>1.5880403312388896E-3</v>
      </c>
      <c r="P485" s="28">
        <v>1.3110234170544855E-3</v>
      </c>
      <c r="Q485" s="123">
        <v>9.8562360526172551E-5</v>
      </c>
      <c r="R485" s="28">
        <v>1.2961958276819737E-3</v>
      </c>
      <c r="S485" s="28">
        <v>1.0507726798840726E-3</v>
      </c>
      <c r="T485" s="28">
        <v>1.018949147316917E-3</v>
      </c>
      <c r="U485" s="28">
        <v>2.1258626871109906E-3</v>
      </c>
      <c r="V485" s="28"/>
      <c r="W485" s="3"/>
      <c r="X485" s="3"/>
      <c r="Y485" s="3"/>
      <c r="Z485" s="28">
        <v>1.5880403312388896E-3</v>
      </c>
      <c r="AA485" s="28">
        <v>1.3110234170544855E-3</v>
      </c>
      <c r="AB485" s="28">
        <v>9.8562360526172551E-5</v>
      </c>
      <c r="AC485" s="28">
        <v>1.2961958276819737E-3</v>
      </c>
      <c r="AD485" s="28">
        <v>1.0507726798840726E-3</v>
      </c>
      <c r="AE485" s="28">
        <v>1.018949147316917E-3</v>
      </c>
      <c r="AF485" s="3"/>
      <c r="AG485" s="3"/>
      <c r="AH485" s="3"/>
      <c r="AI485" s="3"/>
      <c r="AJ485" s="3"/>
      <c r="AL485" s="45">
        <v>14.2</v>
      </c>
      <c r="AM485" s="45">
        <v>14.1</v>
      </c>
      <c r="AN485" s="45">
        <v>1</v>
      </c>
      <c r="AO485" s="45">
        <v>13.4</v>
      </c>
      <c r="AP485" s="45">
        <v>17.100000000000001</v>
      </c>
      <c r="AQ485" s="45">
        <v>18.899999999999999</v>
      </c>
      <c r="AR485" s="45">
        <v>7.5</v>
      </c>
    </row>
    <row r="486" spans="4:44" ht="15.75" thickBot="1" x14ac:dyDescent="0.3">
      <c r="D486" s="59" t="s">
        <v>236</v>
      </c>
      <c r="E486" s="35" t="s">
        <v>74</v>
      </c>
      <c r="F486" s="114" t="s">
        <v>4</v>
      </c>
      <c r="G486" s="35" t="s">
        <v>0</v>
      </c>
      <c r="H486" s="30">
        <f t="shared" ref="H486:M486" si="214">H450+H468</f>
        <v>4.4485781994022908E-2</v>
      </c>
      <c r="I486" s="30">
        <f t="shared" si="214"/>
        <v>5.1311780879126689E-2</v>
      </c>
      <c r="J486" s="30">
        <f t="shared" si="214"/>
        <v>5.169012341715773E-2</v>
      </c>
      <c r="K486" s="30">
        <f t="shared" si="214"/>
        <v>4.6229181817846077E-2</v>
      </c>
      <c r="L486" s="30">
        <f t="shared" si="214"/>
        <v>4.8519101117778213E-2</v>
      </c>
      <c r="M486" s="30">
        <f t="shared" si="214"/>
        <v>4.7808380425300806E-2</v>
      </c>
      <c r="N486" s="30">
        <v>4.7505595031306844E-2</v>
      </c>
      <c r="O486" s="28">
        <v>1.3144134781375499E-3</v>
      </c>
      <c r="P486" s="28">
        <v>1.3222352123834539E-3</v>
      </c>
      <c r="Q486" s="123">
        <v>1.3820242454176653E-3</v>
      </c>
      <c r="R486" s="28">
        <v>1.3521201683357213E-3</v>
      </c>
      <c r="S486" s="28">
        <v>1.4449094925196113E-3</v>
      </c>
      <c r="T486" s="28">
        <v>1.5617408848521426E-3</v>
      </c>
      <c r="U486" s="28">
        <v>2.1852573714401147E-3</v>
      </c>
      <c r="V486" s="28"/>
      <c r="W486" s="3"/>
      <c r="X486" s="3"/>
      <c r="Y486" s="3"/>
      <c r="Z486" s="28">
        <v>1.3144134781375499E-3</v>
      </c>
      <c r="AA486" s="28">
        <v>1.3222352123834539E-3</v>
      </c>
      <c r="AB486" s="28">
        <v>1.3820242454176653E-3</v>
      </c>
      <c r="AC486" s="28">
        <v>1.3521201683357213E-3</v>
      </c>
      <c r="AD486" s="28">
        <v>1.4449094925196113E-3</v>
      </c>
      <c r="AE486" s="28">
        <v>1.5617408848521426E-3</v>
      </c>
      <c r="AF486" s="3"/>
      <c r="AG486" s="3"/>
      <c r="AH486" s="3"/>
      <c r="AI486" s="3"/>
      <c r="AJ486" s="3"/>
      <c r="AL486" s="45">
        <v>3.4</v>
      </c>
      <c r="AM486" s="45">
        <v>3.3</v>
      </c>
      <c r="AN486" s="45">
        <v>3.2</v>
      </c>
      <c r="AO486" s="45">
        <v>3.4</v>
      </c>
      <c r="AP486" s="45">
        <v>3.7</v>
      </c>
      <c r="AQ486" s="45">
        <v>4</v>
      </c>
      <c r="AR486" s="45">
        <v>2.2999999999999998</v>
      </c>
    </row>
    <row r="487" spans="4:44" ht="15.75" thickBot="1" x14ac:dyDescent="0.3">
      <c r="D487" s="54" t="s">
        <v>237</v>
      </c>
      <c r="E487" s="34" t="s">
        <v>74</v>
      </c>
      <c r="F487" s="113" t="s">
        <v>5</v>
      </c>
      <c r="G487" s="34" t="s">
        <v>34</v>
      </c>
      <c r="H487" s="30">
        <f t="shared" ref="H487:M487" si="215">H451+H469</f>
        <v>5.5309750617511616E-2</v>
      </c>
      <c r="I487" s="30">
        <f t="shared" si="215"/>
        <v>5.4773380198763863E-2</v>
      </c>
      <c r="J487" s="30">
        <f t="shared" si="215"/>
        <v>5.1612109783343921E-2</v>
      </c>
      <c r="K487" s="30">
        <f t="shared" si="215"/>
        <v>4.7367956478715542E-2</v>
      </c>
      <c r="L487" s="30">
        <f t="shared" si="215"/>
        <v>5.3627946546295463E-2</v>
      </c>
      <c r="M487" s="30">
        <f t="shared" si="215"/>
        <v>4.2669209230472141E-2</v>
      </c>
      <c r="N487" s="30">
        <v>5.1185900037136231E-2</v>
      </c>
      <c r="O487" s="28">
        <v>6.6617152507169927E-3</v>
      </c>
      <c r="P487" s="28">
        <v>6.3709244975428195E-3</v>
      </c>
      <c r="Q487" s="123">
        <v>6.580148693006627E-3</v>
      </c>
      <c r="R487" s="28">
        <v>6.6440144296658317E-3</v>
      </c>
      <c r="S487" s="28">
        <v>7.3338166892265248E-3</v>
      </c>
      <c r="T487" s="28">
        <v>7.2722916867818867E-3</v>
      </c>
      <c r="U487" s="28">
        <v>8.7016030063131588E-3</v>
      </c>
      <c r="V487" s="28"/>
      <c r="W487" s="3"/>
      <c r="X487" s="3"/>
      <c r="Y487" s="3"/>
      <c r="Z487" s="28">
        <v>6.6617152507169927E-3</v>
      </c>
      <c r="AA487" s="28">
        <v>6.3709244975428195E-3</v>
      </c>
      <c r="AB487" s="28">
        <v>6.580148693006627E-3</v>
      </c>
      <c r="AC487" s="28">
        <v>6.6440144296658317E-3</v>
      </c>
      <c r="AD487" s="28">
        <v>7.3338166892265248E-3</v>
      </c>
      <c r="AE487" s="28">
        <v>7.2722916867818867E-3</v>
      </c>
      <c r="AF487" s="3"/>
      <c r="AG487" s="3"/>
      <c r="AH487" s="3"/>
      <c r="AI487" s="3"/>
      <c r="AJ487" s="3"/>
      <c r="AL487" s="45">
        <v>8.6999999999999993</v>
      </c>
      <c r="AM487" s="45">
        <v>8.6</v>
      </c>
      <c r="AN487" s="45">
        <v>8.6</v>
      </c>
      <c r="AO487" s="45">
        <v>9.3000000000000007</v>
      </c>
      <c r="AP487" s="45">
        <v>8.9</v>
      </c>
      <c r="AQ487" s="45">
        <v>10.5</v>
      </c>
      <c r="AR487" s="45">
        <v>8.5</v>
      </c>
    </row>
    <row r="488" spans="4:44" ht="15.75" thickBot="1" x14ac:dyDescent="0.3">
      <c r="D488" s="54" t="s">
        <v>238</v>
      </c>
      <c r="E488" s="34" t="s">
        <v>74</v>
      </c>
      <c r="F488" s="113" t="s">
        <v>5</v>
      </c>
      <c r="G488" s="34" t="s">
        <v>35</v>
      </c>
      <c r="H488" s="30">
        <f t="shared" ref="H488:M488" si="216">H452+H470</f>
        <v>7.708698015569887E-2</v>
      </c>
      <c r="I488" s="30">
        <f t="shared" si="216"/>
        <v>0.11165493575602209</v>
      </c>
      <c r="J488" s="30">
        <f t="shared" si="216"/>
        <v>0.10176848551687873</v>
      </c>
      <c r="K488" s="30">
        <f t="shared" si="216"/>
        <v>0.10117246267115604</v>
      </c>
      <c r="L488" s="30">
        <f t="shared" si="216"/>
        <v>0.10282294294501848</v>
      </c>
      <c r="M488" s="30">
        <f t="shared" si="216"/>
        <v>0.10378738577311389</v>
      </c>
      <c r="N488" s="30">
        <v>0.11634767595435588</v>
      </c>
      <c r="O488" s="28">
        <v>6.1362151910555772E-3</v>
      </c>
      <c r="P488" s="28">
        <v>8.8239725326849996E-3</v>
      </c>
      <c r="Q488" s="123">
        <v>6.6164757373026193E-3</v>
      </c>
      <c r="R488" s="28">
        <v>8.0234340886151095E-3</v>
      </c>
      <c r="S488" s="28">
        <v>9.6597314856412195E-3</v>
      </c>
      <c r="T488" s="28">
        <v>8.6354650098119795E-3</v>
      </c>
      <c r="U488" s="28">
        <v>1.3729025762613995E-2</v>
      </c>
      <c r="V488" s="28"/>
      <c r="W488" s="3"/>
      <c r="X488" s="3"/>
      <c r="Y488" s="3"/>
      <c r="Z488" s="28">
        <v>6.1362151910555772E-3</v>
      </c>
      <c r="AA488" s="28">
        <v>8.8239725326849996E-3</v>
      </c>
      <c r="AB488" s="28">
        <v>6.6164757373026193E-3</v>
      </c>
      <c r="AC488" s="28">
        <v>8.0234340886151095E-3</v>
      </c>
      <c r="AD488" s="28">
        <v>9.6597314856412195E-3</v>
      </c>
      <c r="AE488" s="28">
        <v>8.6354650098119795E-3</v>
      </c>
      <c r="AF488" s="3"/>
      <c r="AG488" s="3"/>
      <c r="AH488" s="3"/>
      <c r="AI488" s="3"/>
      <c r="AJ488" s="3"/>
      <c r="AL488" s="45">
        <v>8.8000000000000007</v>
      </c>
      <c r="AM488" s="45">
        <v>8.3000000000000007</v>
      </c>
      <c r="AN488" s="45">
        <v>7.7</v>
      </c>
      <c r="AO488" s="45">
        <v>8.1</v>
      </c>
      <c r="AP488" s="45">
        <v>8.6</v>
      </c>
      <c r="AQ488" s="45">
        <v>8.3000000000000007</v>
      </c>
      <c r="AR488" s="45">
        <v>5.9</v>
      </c>
    </row>
    <row r="489" spans="4:44" ht="15.75" thickBot="1" x14ac:dyDescent="0.3">
      <c r="D489" s="54" t="s">
        <v>274</v>
      </c>
      <c r="E489" s="34" t="s">
        <v>74</v>
      </c>
      <c r="F489" s="113" t="s">
        <v>5</v>
      </c>
      <c r="G489" s="34" t="s">
        <v>36</v>
      </c>
      <c r="H489" s="30">
        <f t="shared" ref="H489:M489" si="217">H453+H471</f>
        <v>4.805464633503341E-2</v>
      </c>
      <c r="I489" s="30">
        <f t="shared" si="217"/>
        <v>6.2072035207926139E-2</v>
      </c>
      <c r="J489" s="30">
        <f t="shared" si="217"/>
        <v>6.7367827411765696E-2</v>
      </c>
      <c r="K489" s="30">
        <f t="shared" si="217"/>
        <v>6.4724876741480017E-2</v>
      </c>
      <c r="L489" s="30">
        <f t="shared" si="217"/>
        <v>6.8985372211651463E-2</v>
      </c>
      <c r="M489" s="30">
        <f t="shared" si="217"/>
        <v>7.1893007342518606E-2</v>
      </c>
      <c r="N489" s="30">
        <v>7.011170879881061E-2</v>
      </c>
      <c r="O489" s="28">
        <v>3.0878406650713948E-3</v>
      </c>
      <c r="P489" s="28">
        <v>3.9582341187788667E-3</v>
      </c>
      <c r="Q489" s="123">
        <v>3.7149589376250314E-3</v>
      </c>
      <c r="R489" s="28">
        <v>4.0372304742287988E-3</v>
      </c>
      <c r="S489" s="28">
        <v>4.8310291389638436E-3</v>
      </c>
      <c r="T489" s="28">
        <v>5.3079047076160634E-3</v>
      </c>
      <c r="U489" s="28">
        <v>9.5351923966382427E-3</v>
      </c>
      <c r="V489" s="28"/>
      <c r="W489" s="3"/>
      <c r="X489" s="3"/>
      <c r="Y489" s="3"/>
      <c r="Z489" s="28">
        <v>3.0878406650713948E-3</v>
      </c>
      <c r="AA489" s="28">
        <v>3.9582341187788667E-3</v>
      </c>
      <c r="AB489" s="28">
        <v>3.7149589376250314E-3</v>
      </c>
      <c r="AC489" s="28">
        <v>4.0372304742287988E-3</v>
      </c>
      <c r="AD489" s="28">
        <v>4.8310291389638436E-3</v>
      </c>
      <c r="AE489" s="28">
        <v>5.3079047076160634E-3</v>
      </c>
      <c r="AF489" s="3"/>
      <c r="AG489" s="3"/>
      <c r="AH489" s="3"/>
      <c r="AI489" s="3"/>
      <c r="AJ489" s="3"/>
      <c r="AL489" s="45">
        <v>8</v>
      </c>
      <c r="AM489" s="45">
        <v>8.4</v>
      </c>
      <c r="AN489" s="45">
        <v>7.3</v>
      </c>
      <c r="AO489" s="45">
        <v>8.6999999999999993</v>
      </c>
      <c r="AP489" s="45">
        <v>10</v>
      </c>
      <c r="AQ489" s="45">
        <v>10</v>
      </c>
      <c r="AR489" s="45">
        <v>6.8</v>
      </c>
    </row>
    <row r="490" spans="4:44" ht="15.75" thickBot="1" x14ac:dyDescent="0.3">
      <c r="D490" s="54" t="s">
        <v>239</v>
      </c>
      <c r="E490" s="34" t="s">
        <v>74</v>
      </c>
      <c r="F490" s="113" t="s">
        <v>5</v>
      </c>
      <c r="G490" s="34" t="s">
        <v>37</v>
      </c>
      <c r="H490" s="30">
        <f t="shared" ref="H490:M490" si="218">H454+H472</f>
        <v>3.301991778266937E-2</v>
      </c>
      <c r="I490" s="30">
        <f t="shared" si="218"/>
        <v>3.7089782239786054E-2</v>
      </c>
      <c r="J490" s="30">
        <f t="shared" si="218"/>
        <v>3.6764406441982964E-2</v>
      </c>
      <c r="K490" s="30">
        <f t="shared" si="218"/>
        <v>3.4659481692161369E-2</v>
      </c>
      <c r="L490" s="30">
        <f t="shared" si="218"/>
        <v>3.9009616468404187E-2</v>
      </c>
      <c r="M490" s="30">
        <f t="shared" si="218"/>
        <v>3.6880276877631547E-2</v>
      </c>
      <c r="N490" s="30">
        <v>4.0938788476415681E-2</v>
      </c>
      <c r="O490" s="28">
        <v>2.3440419143684467E-3</v>
      </c>
      <c r="P490" s="28">
        <v>2.326718244974092E-3</v>
      </c>
      <c r="Q490" s="123">
        <v>2.5554509414900117E-3</v>
      </c>
      <c r="R490" s="28">
        <v>2.707323816419967E-3</v>
      </c>
      <c r="S490" s="28">
        <v>2.8129940533109369E-3</v>
      </c>
      <c r="T490" s="28">
        <v>3.11796376950798E-3</v>
      </c>
      <c r="U490" s="28">
        <v>6.5502061562265094E-3</v>
      </c>
      <c r="V490" s="28"/>
      <c r="W490" s="3"/>
      <c r="X490" s="3"/>
      <c r="Y490" s="3"/>
      <c r="Z490" s="28">
        <v>2.3440419143684467E-3</v>
      </c>
      <c r="AA490" s="28">
        <v>2.326718244974092E-3</v>
      </c>
      <c r="AB490" s="28">
        <v>2.5554509414900117E-3</v>
      </c>
      <c r="AC490" s="28">
        <v>2.707323816419967E-3</v>
      </c>
      <c r="AD490" s="28">
        <v>2.8129940533109369E-3</v>
      </c>
      <c r="AE490" s="28">
        <v>3.11796376950798E-3</v>
      </c>
      <c r="AF490" s="3"/>
      <c r="AG490" s="3"/>
      <c r="AH490" s="3"/>
      <c r="AI490" s="3"/>
      <c r="AJ490" s="3"/>
      <c r="AL490" s="45">
        <v>12.6</v>
      </c>
      <c r="AM490" s="45">
        <v>12.2</v>
      </c>
      <c r="AN490" s="45">
        <v>12</v>
      </c>
      <c r="AO490" s="45">
        <v>10.8</v>
      </c>
      <c r="AP490" s="45">
        <v>13.6</v>
      </c>
      <c r="AQ490" s="45">
        <v>13.4</v>
      </c>
      <c r="AR490" s="45">
        <v>8</v>
      </c>
    </row>
    <row r="491" spans="4:44" ht="15.75" thickBot="1" x14ac:dyDescent="0.3">
      <c r="D491" s="54" t="s">
        <v>240</v>
      </c>
      <c r="E491" s="34" t="s">
        <v>74</v>
      </c>
      <c r="F491" s="113" t="s">
        <v>5</v>
      </c>
      <c r="G491" s="34" t="s">
        <v>79</v>
      </c>
      <c r="H491" s="30">
        <f t="shared" ref="H491:M491" si="219">H455+H473</f>
        <v>1.5335684595037159E-2</v>
      </c>
      <c r="I491" s="30">
        <f t="shared" si="219"/>
        <v>1.5875267494847967E-2</v>
      </c>
      <c r="J491" s="30">
        <f t="shared" si="219"/>
        <v>1.411194375527453E-2</v>
      </c>
      <c r="K491" s="30">
        <f t="shared" si="219"/>
        <v>1.7050818441433187E-2</v>
      </c>
      <c r="L491" s="30">
        <f t="shared" si="219"/>
        <v>1.9602044018378922E-2</v>
      </c>
      <c r="M491" s="30">
        <f t="shared" si="219"/>
        <v>1.2678713809494126E-2</v>
      </c>
      <c r="N491" s="30">
        <v>1.5174165080978455E-2</v>
      </c>
      <c r="O491" s="28">
        <v>2.2827056304320446E-3</v>
      </c>
      <c r="P491" s="28">
        <v>2.0757661082886113E-3</v>
      </c>
      <c r="Q491" s="123">
        <v>1.6862123009955773E-3</v>
      </c>
      <c r="R491" s="28">
        <v>2.0004661158480462E-3</v>
      </c>
      <c r="S491" s="28">
        <v>1.6081806852895441E-3</v>
      </c>
      <c r="T491" s="28">
        <v>1.4352331943660085E-3</v>
      </c>
      <c r="U491" s="28">
        <v>3.2169229971674325E-3</v>
      </c>
      <c r="V491" s="28"/>
      <c r="W491" s="3"/>
      <c r="X491" s="3"/>
      <c r="Y491" s="3"/>
      <c r="Z491" s="28">
        <v>2.2827056304320446E-3</v>
      </c>
      <c r="AA491" s="28">
        <v>2.0757661082886113E-3</v>
      </c>
      <c r="AB491" s="28">
        <v>1.6862123009955773E-3</v>
      </c>
      <c r="AC491" s="28">
        <v>2.0004661158480462E-3</v>
      </c>
      <c r="AD491" s="28">
        <v>1.6081806852895441E-3</v>
      </c>
      <c r="AE491" s="28">
        <v>1.4352331943660085E-3</v>
      </c>
      <c r="AF491" s="3"/>
      <c r="AG491" s="3"/>
      <c r="AH491" s="3"/>
      <c r="AI491" s="3"/>
      <c r="AJ491" s="3"/>
      <c r="AL491" s="45">
        <v>24</v>
      </c>
      <c r="AM491" s="45">
        <v>22</v>
      </c>
      <c r="AN491" s="45">
        <v>25.3</v>
      </c>
      <c r="AO491" s="45">
        <v>21.2</v>
      </c>
      <c r="AP491" s="45">
        <v>27.5</v>
      </c>
      <c r="AQ491" s="45">
        <v>29.2</v>
      </c>
      <c r="AR491" s="45">
        <v>10.6</v>
      </c>
    </row>
    <row r="492" spans="4:44" ht="15.75" thickBot="1" x14ac:dyDescent="0.3">
      <c r="D492" s="59" t="s">
        <v>241</v>
      </c>
      <c r="E492" s="35" t="s">
        <v>74</v>
      </c>
      <c r="F492" s="114" t="s">
        <v>5</v>
      </c>
      <c r="G492" s="35" t="s">
        <v>0</v>
      </c>
      <c r="H492" s="30">
        <f t="shared" ref="H492:M492" si="220">H456+H474</f>
        <v>4.541327847935149E-2</v>
      </c>
      <c r="I492" s="30">
        <f t="shared" si="220"/>
        <v>5.5993546311513834E-2</v>
      </c>
      <c r="J492" s="30">
        <f t="shared" si="220"/>
        <v>5.4630566719790219E-2</v>
      </c>
      <c r="K492" s="30">
        <f t="shared" si="220"/>
        <v>5.2401671121190624E-2</v>
      </c>
      <c r="L492" s="30">
        <f t="shared" si="220"/>
        <v>5.5825738005685403E-2</v>
      </c>
      <c r="M492" s="30">
        <f t="shared" si="220"/>
        <v>5.3360717747908563E-2</v>
      </c>
      <c r="N492" s="30">
        <v>5.7237450216477574E-2</v>
      </c>
      <c r="O492" s="28">
        <v>1.8889535738623516E-3</v>
      </c>
      <c r="P492" s="28">
        <v>1.9838511658470731E-3</v>
      </c>
      <c r="Q492" s="123">
        <v>2.027705869669542E-3</v>
      </c>
      <c r="R492" s="28">
        <v>2.036412087003578E-3</v>
      </c>
      <c r="S492" s="28">
        <v>2.2970900798068845E-3</v>
      </c>
      <c r="T492" s="28">
        <v>2.4088340687311608E-3</v>
      </c>
      <c r="U492" s="28">
        <v>3.77767171428752E-3</v>
      </c>
      <c r="V492" s="28"/>
      <c r="W492" s="3"/>
      <c r="X492" s="3"/>
      <c r="Y492" s="3"/>
      <c r="Z492" s="28">
        <v>1.8889535738623516E-3</v>
      </c>
      <c r="AA492" s="28">
        <v>1.9838511658470731E-3</v>
      </c>
      <c r="AB492" s="28">
        <v>2.027705869669542E-3</v>
      </c>
      <c r="AC492" s="28">
        <v>2.036412087003578E-3</v>
      </c>
      <c r="AD492" s="28">
        <v>2.2970900798068845E-3</v>
      </c>
      <c r="AE492" s="28">
        <v>2.4088340687311608E-3</v>
      </c>
      <c r="AF492" s="3"/>
      <c r="AG492" s="3"/>
      <c r="AH492" s="3"/>
      <c r="AI492" s="3"/>
      <c r="AJ492" s="3"/>
      <c r="AL492" s="45">
        <v>4.8</v>
      </c>
      <c r="AM492" s="45">
        <v>4.2</v>
      </c>
      <c r="AN492" s="45">
        <v>4.5</v>
      </c>
      <c r="AO492" s="45">
        <v>4.4000000000000004</v>
      </c>
      <c r="AP492" s="45">
        <v>4.8</v>
      </c>
      <c r="AQ492" s="45">
        <v>5.2</v>
      </c>
      <c r="AR492" s="45">
        <v>3.3</v>
      </c>
    </row>
    <row r="493" spans="4:44" ht="15.75" thickBot="1" x14ac:dyDescent="0.3">
      <c r="D493" s="54" t="s">
        <v>242</v>
      </c>
      <c r="E493" s="34" t="s">
        <v>74</v>
      </c>
      <c r="F493" s="113" t="s">
        <v>6</v>
      </c>
      <c r="G493" s="34" t="s">
        <v>34</v>
      </c>
      <c r="H493" s="30">
        <f t="shared" ref="H493:M493" si="221">H457+H475</f>
        <v>6.1784427516604581E-2</v>
      </c>
      <c r="I493" s="30">
        <f t="shared" si="221"/>
        <v>5.9950311812373216E-2</v>
      </c>
      <c r="J493" s="30">
        <f t="shared" si="221"/>
        <v>5.3044862557137543E-2</v>
      </c>
      <c r="K493" s="30">
        <f t="shared" si="221"/>
        <v>4.2517784220358158E-2</v>
      </c>
      <c r="L493" s="30">
        <f t="shared" si="221"/>
        <v>4.1780297695948466E-2</v>
      </c>
      <c r="M493" s="30">
        <f t="shared" si="221"/>
        <v>4.0513526242226587E-2</v>
      </c>
      <c r="N493" s="30">
        <v>3.0001818843215716E-2</v>
      </c>
      <c r="O493" s="28">
        <v>6.9746268732563278E-3</v>
      </c>
      <c r="P493" s="28">
        <v>6.6514434051044681E-3</v>
      </c>
      <c r="Q493" s="123">
        <v>6.4320929359777367E-3</v>
      </c>
      <c r="R493" s="28">
        <v>6.4424279424842457E-3</v>
      </c>
      <c r="S493" s="28">
        <v>7.0160897863716246E-3</v>
      </c>
      <c r="T493" s="28">
        <v>7.1079871168999529E-3</v>
      </c>
      <c r="U493" s="28">
        <v>7.2604401600582028E-3</v>
      </c>
      <c r="V493" s="28"/>
      <c r="W493" s="3"/>
      <c r="X493" s="3"/>
      <c r="Y493" s="3"/>
      <c r="Z493" s="28">
        <v>6.9746268732563278E-3</v>
      </c>
      <c r="AA493" s="28">
        <v>6.6514434051044681E-3</v>
      </c>
      <c r="AB493" s="28">
        <v>6.4320929359777367E-3</v>
      </c>
      <c r="AC493" s="28">
        <v>6.4424279424842457E-3</v>
      </c>
      <c r="AD493" s="28">
        <v>7.0160897863716246E-3</v>
      </c>
      <c r="AE493" s="28">
        <v>7.1079871168999529E-3</v>
      </c>
      <c r="AF493" s="3"/>
      <c r="AG493" s="3"/>
      <c r="AH493" s="3"/>
      <c r="AI493" s="3"/>
      <c r="AJ493" s="3"/>
      <c r="AL493" s="45">
        <v>8.3000000000000007</v>
      </c>
      <c r="AM493" s="45">
        <v>8.9</v>
      </c>
      <c r="AN493" s="45">
        <v>8.6</v>
      </c>
      <c r="AO493" s="45">
        <v>10.1</v>
      </c>
      <c r="AP493" s="45">
        <v>11.9</v>
      </c>
      <c r="AQ493" s="45">
        <v>11.6</v>
      </c>
      <c r="AR493" s="45">
        <v>12.1</v>
      </c>
    </row>
    <row r="494" spans="4:44" ht="15.75" thickBot="1" x14ac:dyDescent="0.3">
      <c r="D494" s="54" t="s">
        <v>243</v>
      </c>
      <c r="E494" s="34" t="s">
        <v>74</v>
      </c>
      <c r="F494" s="113" t="s">
        <v>6</v>
      </c>
      <c r="G494" s="34" t="s">
        <v>35</v>
      </c>
      <c r="H494" s="30">
        <f t="shared" ref="H494:M494" si="222">H458+H476</f>
        <v>7.842258537545807E-2</v>
      </c>
      <c r="I494" s="30">
        <f t="shared" si="222"/>
        <v>8.727729543692514E-2</v>
      </c>
      <c r="J494" s="30">
        <f t="shared" si="222"/>
        <v>9.0023029005301597E-2</v>
      </c>
      <c r="K494" s="30">
        <f t="shared" si="222"/>
        <v>7.2843640524641678E-2</v>
      </c>
      <c r="L494" s="30">
        <f t="shared" si="222"/>
        <v>8.0569837740006436E-2</v>
      </c>
      <c r="M494" s="30">
        <f t="shared" si="222"/>
        <v>8.0758024419375671E-2</v>
      </c>
      <c r="N494" s="30">
        <v>7.4148209907066651E-2</v>
      </c>
      <c r="O494" s="28">
        <v>6.0652559133212462E-3</v>
      </c>
      <c r="P494" s="28">
        <v>6.4844902780476455E-3</v>
      </c>
      <c r="Q494" s="123">
        <v>6.6918184948916845E-3</v>
      </c>
      <c r="R494" s="28">
        <v>6.191701725269211E-3</v>
      </c>
      <c r="S494" s="28">
        <v>6.8884937837413842E-3</v>
      </c>
      <c r="T494" s="28">
        <v>7.5361415831340858E-3</v>
      </c>
      <c r="U494" s="28">
        <v>1.1418824325688264E-2</v>
      </c>
      <c r="V494" s="28"/>
      <c r="W494" s="3"/>
      <c r="X494" s="3"/>
      <c r="Y494" s="3"/>
      <c r="Z494" s="28">
        <v>6.0652559133212462E-3</v>
      </c>
      <c r="AA494" s="28">
        <v>6.4844902780476455E-3</v>
      </c>
      <c r="AB494" s="28">
        <v>6.6918184948916845E-3</v>
      </c>
      <c r="AC494" s="28">
        <v>6.191701725269211E-3</v>
      </c>
      <c r="AD494" s="28">
        <v>6.8884937837413842E-3</v>
      </c>
      <c r="AE494" s="28">
        <v>7.5361415831340858E-3</v>
      </c>
      <c r="AF494" s="3"/>
      <c r="AG494" s="3"/>
      <c r="AH494" s="3"/>
      <c r="AI494" s="3"/>
      <c r="AJ494" s="3"/>
      <c r="AL494" s="45">
        <v>8.8000000000000007</v>
      </c>
      <c r="AM494" s="45">
        <v>10.5</v>
      </c>
      <c r="AN494" s="45">
        <v>7.7</v>
      </c>
      <c r="AO494" s="45">
        <v>10.199999999999999</v>
      </c>
      <c r="AP494" s="45">
        <v>10.1</v>
      </c>
      <c r="AQ494" s="45">
        <v>10.6</v>
      </c>
      <c r="AR494" s="45">
        <v>7.7</v>
      </c>
    </row>
    <row r="495" spans="4:44" ht="15.75" thickBot="1" x14ac:dyDescent="0.3">
      <c r="D495" s="54" t="s">
        <v>275</v>
      </c>
      <c r="E495" s="34" t="s">
        <v>74</v>
      </c>
      <c r="F495" s="113" t="s">
        <v>6</v>
      </c>
      <c r="G495" s="34" t="s">
        <v>36</v>
      </c>
      <c r="H495" s="30">
        <f t="shared" ref="H495:M495" si="223">H459+H477</f>
        <v>4.5996159230987925E-2</v>
      </c>
      <c r="I495" s="30">
        <f t="shared" si="223"/>
        <v>5.2115225339216212E-2</v>
      </c>
      <c r="J495" s="30">
        <f t="shared" si="223"/>
        <v>5.5068527880971926E-2</v>
      </c>
      <c r="K495" s="30">
        <f t="shared" si="223"/>
        <v>4.6420146111127436E-2</v>
      </c>
      <c r="L495" s="30">
        <f t="shared" si="223"/>
        <v>4.5789433390597073E-2</v>
      </c>
      <c r="M495" s="30">
        <f t="shared" si="223"/>
        <v>5.1381066842326448E-2</v>
      </c>
      <c r="N495" s="30">
        <v>4.84156139941498E-2</v>
      </c>
      <c r="O495" s="28">
        <v>2.8725717596193557E-3</v>
      </c>
      <c r="P495" s="28">
        <v>3.2623869370343906E-3</v>
      </c>
      <c r="Q495" s="123">
        <v>3.3703018397306835E-3</v>
      </c>
      <c r="R495" s="28">
        <v>3.5881134109080818E-3</v>
      </c>
      <c r="S495" s="28">
        <v>3.8280719133550562E-3</v>
      </c>
      <c r="T495" s="28">
        <v>4.3204278653410757E-3</v>
      </c>
      <c r="U495" s="28">
        <v>7.6496670110756696E-3</v>
      </c>
      <c r="V495" s="28"/>
      <c r="W495" s="3"/>
      <c r="X495" s="3"/>
      <c r="Y495" s="3"/>
      <c r="Z495" s="28">
        <v>2.8725717596193557E-3</v>
      </c>
      <c r="AA495" s="28">
        <v>3.2623869370343906E-3</v>
      </c>
      <c r="AB495" s="28">
        <v>3.3703018397306835E-3</v>
      </c>
      <c r="AC495" s="28">
        <v>3.5881134109080818E-3</v>
      </c>
      <c r="AD495" s="28">
        <v>3.8280719133550562E-3</v>
      </c>
      <c r="AE495" s="28">
        <v>4.3204278653410757E-3</v>
      </c>
      <c r="AF495" s="3"/>
      <c r="AG495" s="3"/>
      <c r="AH495" s="3"/>
      <c r="AI495" s="3"/>
      <c r="AJ495" s="3"/>
      <c r="AL495" s="45">
        <v>9.1</v>
      </c>
      <c r="AM495" s="45">
        <v>11</v>
      </c>
      <c r="AN495" s="45">
        <v>8.6999999999999993</v>
      </c>
      <c r="AO495" s="45">
        <v>10.1</v>
      </c>
      <c r="AP495" s="45">
        <v>12.1</v>
      </c>
      <c r="AQ495" s="45">
        <v>12.9</v>
      </c>
      <c r="AR495" s="45">
        <v>7.9</v>
      </c>
    </row>
    <row r="496" spans="4:44" ht="15.75" thickBot="1" x14ac:dyDescent="0.3">
      <c r="D496" s="54" t="s">
        <v>244</v>
      </c>
      <c r="E496" s="34" t="s">
        <v>74</v>
      </c>
      <c r="F496" s="113" t="s">
        <v>6</v>
      </c>
      <c r="G496" s="34" t="s">
        <v>37</v>
      </c>
      <c r="H496" s="30">
        <f t="shared" ref="H496:M496" si="224">H460+H478</f>
        <v>2.859304027070695E-2</v>
      </c>
      <c r="I496" s="30">
        <f t="shared" si="224"/>
        <v>3.1217479680461849E-2</v>
      </c>
      <c r="J496" s="30">
        <f t="shared" si="224"/>
        <v>3.584786484502369E-2</v>
      </c>
      <c r="K496" s="30">
        <f t="shared" si="224"/>
        <v>3.1017958092237022E-2</v>
      </c>
      <c r="L496" s="30">
        <f t="shared" si="224"/>
        <v>3.2921360395399203E-2</v>
      </c>
      <c r="M496" s="30">
        <f t="shared" si="224"/>
        <v>3.3396561511587167E-2</v>
      </c>
      <c r="N496" s="30">
        <v>2.9727557265962844E-2</v>
      </c>
      <c r="O496" s="28">
        <v>2.3766211496335267E-3</v>
      </c>
      <c r="P496" s="28">
        <v>2.2480903042159891E-3</v>
      </c>
      <c r="Q496" s="123">
        <v>2.6830017065985296E-3</v>
      </c>
      <c r="R496" s="28">
        <v>2.4620891746600609E-3</v>
      </c>
      <c r="S496" s="28">
        <v>2.3620911524518578E-3</v>
      </c>
      <c r="T496" s="28">
        <v>2.598110660378078E-3</v>
      </c>
      <c r="U496" s="28">
        <v>5.2320500788094601E-3</v>
      </c>
      <c r="V496" s="28"/>
      <c r="W496" s="3"/>
      <c r="X496" s="3"/>
      <c r="Y496" s="3"/>
      <c r="Z496" s="28">
        <v>2.3766211496335267E-3</v>
      </c>
      <c r="AA496" s="28">
        <v>2.2480903042159891E-3</v>
      </c>
      <c r="AB496" s="28">
        <v>2.6830017065985296E-3</v>
      </c>
      <c r="AC496" s="28">
        <v>2.4620891746600609E-3</v>
      </c>
      <c r="AD496" s="28">
        <v>2.3620911524518578E-3</v>
      </c>
      <c r="AE496" s="28">
        <v>2.598110660378078E-3</v>
      </c>
      <c r="AF496" s="3"/>
      <c r="AG496" s="3"/>
      <c r="AH496" s="3"/>
      <c r="AI496" s="3"/>
      <c r="AJ496" s="3"/>
      <c r="AL496" s="45">
        <v>10.9</v>
      </c>
      <c r="AM496" s="45">
        <v>13.2</v>
      </c>
      <c r="AN496" s="45">
        <v>12</v>
      </c>
      <c r="AO496" s="45">
        <v>12.7</v>
      </c>
      <c r="AP496" s="45">
        <v>16.7</v>
      </c>
      <c r="AQ496" s="45">
        <v>15.7</v>
      </c>
      <c r="AR496" s="45">
        <v>8.8000000000000007</v>
      </c>
    </row>
    <row r="497" spans="2:75" ht="15.75" thickBot="1" x14ac:dyDescent="0.3">
      <c r="D497" s="54" t="s">
        <v>245</v>
      </c>
      <c r="E497" s="34" t="s">
        <v>74</v>
      </c>
      <c r="F497" s="113" t="s">
        <v>6</v>
      </c>
      <c r="G497" s="34" t="s">
        <v>79</v>
      </c>
      <c r="H497" s="30">
        <f t="shared" ref="H497:M497" si="225">H461+H479</f>
        <v>1.7393804601247356E-2</v>
      </c>
      <c r="I497" s="30">
        <f t="shared" si="225"/>
        <v>1.6515293911733259E-2</v>
      </c>
      <c r="J497" s="30">
        <f t="shared" si="225"/>
        <v>1.9917841391042683E-2</v>
      </c>
      <c r="K497" s="30">
        <f t="shared" si="225"/>
        <v>1.584831714647222E-2</v>
      </c>
      <c r="L497" s="30">
        <f t="shared" si="225"/>
        <v>1.5011899374483566E-2</v>
      </c>
      <c r="M497" s="30">
        <f t="shared" si="225"/>
        <v>1.4098659993448254E-2</v>
      </c>
      <c r="N497" s="30">
        <v>1.3325748172665838E-2</v>
      </c>
      <c r="O497" s="28">
        <v>2.2837390309340352E-3</v>
      </c>
      <c r="P497" s="28">
        <v>1.7830163193400729E-3</v>
      </c>
      <c r="Q497" s="123">
        <v>1.9492900298830078E-3</v>
      </c>
      <c r="R497" s="28">
        <v>1.7758824367820514E-3</v>
      </c>
      <c r="S497" s="28">
        <v>1.4886919846193005E-3</v>
      </c>
      <c r="T497" s="28">
        <v>1.4296414178909193E-3</v>
      </c>
      <c r="U497" s="28">
        <v>2.8250586126051577E-3</v>
      </c>
      <c r="V497" s="28"/>
      <c r="W497" s="3"/>
      <c r="X497" s="3"/>
      <c r="Y497" s="3"/>
      <c r="Z497" s="28">
        <v>2.2837390309340352E-3</v>
      </c>
      <c r="AA497" s="28">
        <v>1.7830163193400729E-3</v>
      </c>
      <c r="AB497" s="28">
        <v>1.9492900298830078E-3</v>
      </c>
      <c r="AC497" s="28">
        <v>1.7758824367820514E-3</v>
      </c>
      <c r="AD497" s="28">
        <v>1.4886919846193005E-3</v>
      </c>
      <c r="AE497" s="28">
        <v>1.4296414178909193E-3</v>
      </c>
      <c r="AF497" s="3"/>
      <c r="AG497" s="3"/>
      <c r="AH497" s="3"/>
      <c r="AI497" s="3"/>
      <c r="AJ497" s="3"/>
      <c r="AL497" s="45">
        <v>18.3</v>
      </c>
      <c r="AM497" s="45">
        <v>19.399999999999999</v>
      </c>
      <c r="AN497" s="45">
        <v>15.7</v>
      </c>
      <c r="AO497" s="45">
        <v>18</v>
      </c>
      <c r="AP497" s="45">
        <v>23.3</v>
      </c>
      <c r="AQ497" s="45">
        <v>24.7</v>
      </c>
      <c r="AR497" s="45">
        <v>10.6</v>
      </c>
    </row>
    <row r="498" spans="2:75" s="24" customFormat="1" ht="15.75" thickBot="1" x14ac:dyDescent="0.3">
      <c r="B498" s="67"/>
      <c r="D498" s="60" t="s">
        <v>246</v>
      </c>
      <c r="E498" s="36" t="s">
        <v>74</v>
      </c>
      <c r="F498" s="115" t="s">
        <v>6</v>
      </c>
      <c r="G498" s="36" t="s">
        <v>0</v>
      </c>
      <c r="H498" s="30">
        <f t="shared" ref="H498:M498" si="226">H462+H480</f>
        <v>4.3587921009907965E-2</v>
      </c>
      <c r="I498" s="30">
        <f t="shared" si="226"/>
        <v>4.6767219690379586E-2</v>
      </c>
      <c r="J498" s="30">
        <f t="shared" si="226"/>
        <v>4.8831997515723549E-2</v>
      </c>
      <c r="K498" s="30">
        <f t="shared" si="226"/>
        <v>4.0229670500919038E-2</v>
      </c>
      <c r="L498" s="30">
        <f t="shared" si="226"/>
        <v>4.1408154467776244E-2</v>
      </c>
      <c r="M498" s="30">
        <f t="shared" si="226"/>
        <v>4.2402218628977792E-2</v>
      </c>
      <c r="N498" s="30">
        <v>3.8013757695768244E-2</v>
      </c>
      <c r="O498" s="29">
        <v>1.8233958992730768E-3</v>
      </c>
      <c r="P498" s="29">
        <v>1.7217692578062826E-3</v>
      </c>
      <c r="Q498" s="124">
        <v>1.8615954502301487E-3</v>
      </c>
      <c r="R498" s="29">
        <v>1.8055943260870857E-3</v>
      </c>
      <c r="S498" s="29">
        <v>1.798495675922497E-3</v>
      </c>
      <c r="T498" s="29">
        <v>2.0451185352930142E-3</v>
      </c>
      <c r="U498" s="29">
        <v>3.0411006156614595E-3</v>
      </c>
      <c r="V498" s="29"/>
      <c r="W498" s="25"/>
      <c r="X498" s="25"/>
      <c r="Y498" s="25"/>
      <c r="Z498" s="29">
        <v>1.8233958992730768E-3</v>
      </c>
      <c r="AA498" s="29">
        <v>1.7217692578062826E-3</v>
      </c>
      <c r="AB498" s="29">
        <v>1.8615954502301487E-3</v>
      </c>
      <c r="AC498" s="29">
        <v>1.8055943260870857E-3</v>
      </c>
      <c r="AD498" s="29">
        <v>1.798495675922497E-3</v>
      </c>
      <c r="AE498" s="29">
        <v>2.0451185352930142E-3</v>
      </c>
      <c r="AF498" s="25"/>
      <c r="AG498" s="25"/>
      <c r="AH498" s="25"/>
      <c r="AI498" s="25"/>
      <c r="AJ498" s="25"/>
      <c r="AK498"/>
      <c r="AL498" s="42">
        <v>4.8</v>
      </c>
      <c r="AM498" s="42">
        <v>5.2</v>
      </c>
      <c r="AN498" s="42">
        <v>4.5</v>
      </c>
      <c r="AO498" s="42">
        <v>5.4</v>
      </c>
      <c r="AP498" s="42">
        <v>5.9</v>
      </c>
      <c r="AQ498" s="42">
        <v>6.4</v>
      </c>
      <c r="AR498" s="42">
        <v>4</v>
      </c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2:75" x14ac:dyDescent="0.25">
      <c r="AR499" s="44"/>
    </row>
  </sheetData>
  <conditionalFormatting sqref="Q28:Y28">
    <cfRule type="expression" dxfId="99" priority="253">
      <formula>"&gt;16.5"</formula>
    </cfRule>
  </conditionalFormatting>
  <conditionalFormatting sqref="S33">
    <cfRule type="cellIs" dxfId="98" priority="251" operator="greaterThan">
      <formula>33.4</formula>
    </cfRule>
    <cfRule type="cellIs" dxfId="97" priority="252" operator="greaterThan">
      <formula>16.5</formula>
    </cfRule>
  </conditionalFormatting>
  <conditionalFormatting sqref="S34">
    <cfRule type="cellIs" dxfId="96" priority="249" operator="greaterThan">
      <formula>33.4</formula>
    </cfRule>
    <cfRule type="cellIs" dxfId="95" priority="250" operator="greaterThan">
      <formula>16.5</formula>
    </cfRule>
  </conditionalFormatting>
  <conditionalFormatting sqref="T33:X33">
    <cfRule type="cellIs" dxfId="94" priority="247" operator="greaterThan">
      <formula>33.4</formula>
    </cfRule>
    <cfRule type="cellIs" dxfId="93" priority="248" operator="greaterThan">
      <formula>16.5</formula>
    </cfRule>
  </conditionalFormatting>
  <conditionalFormatting sqref="T34:X34">
    <cfRule type="cellIs" dxfId="92" priority="245" operator="greaterThan">
      <formula>33.4</formula>
    </cfRule>
    <cfRule type="cellIs" dxfId="91" priority="246" operator="greaterThan">
      <formula>16.5</formula>
    </cfRule>
  </conditionalFormatting>
  <conditionalFormatting sqref="S33:X34">
    <cfRule type="cellIs" dxfId="90" priority="243" operator="greaterThan">
      <formula>33.3</formula>
    </cfRule>
    <cfRule type="cellIs" dxfId="89" priority="244" operator="greaterThan">
      <formula>16.5</formula>
    </cfRule>
  </conditionalFormatting>
  <conditionalFormatting sqref="G40">
    <cfRule type="cellIs" dxfId="88" priority="242" operator="greaterThan">
      <formula>0</formula>
    </cfRule>
  </conditionalFormatting>
  <conditionalFormatting sqref="G41">
    <cfRule type="cellIs" dxfId="87" priority="241" operator="greaterThan">
      <formula>0</formula>
    </cfRule>
  </conditionalFormatting>
  <conditionalFormatting sqref="AI28">
    <cfRule type="expression" dxfId="86" priority="171">
      <formula>"&gt;16.5"</formula>
    </cfRule>
  </conditionalFormatting>
  <conditionalFormatting sqref="AS29:AS31">
    <cfRule type="expression" dxfId="85" priority="145">
      <formula>"&gt;16.5"</formula>
    </cfRule>
  </conditionalFormatting>
  <conditionalFormatting sqref="AM28:AS28">
    <cfRule type="expression" dxfId="84" priority="141">
      <formula>"&gt;16.5"</formula>
    </cfRule>
  </conditionalFormatting>
  <conditionalFormatting sqref="AM34">
    <cfRule type="cellIs" dxfId="83" priority="139" operator="greaterThan">
      <formula>33.4</formula>
    </cfRule>
    <cfRule type="cellIs" dxfId="82" priority="140" operator="greaterThan">
      <formula>16.5</formula>
    </cfRule>
  </conditionalFormatting>
  <conditionalFormatting sqref="AM35">
    <cfRule type="cellIs" dxfId="81" priority="137" operator="greaterThan">
      <formula>33.4</formula>
    </cfRule>
    <cfRule type="cellIs" dxfId="80" priority="138" operator="greaterThan">
      <formula>16.5</formula>
    </cfRule>
  </conditionalFormatting>
  <conditionalFormatting sqref="AN34:AR34">
    <cfRule type="cellIs" dxfId="79" priority="135" operator="greaterThan">
      <formula>33.4</formula>
    </cfRule>
    <cfRule type="cellIs" dxfId="78" priority="136" operator="greaterThan">
      <formula>16.5</formula>
    </cfRule>
  </conditionalFormatting>
  <conditionalFormatting sqref="AN35:AR35">
    <cfRule type="cellIs" dxfId="77" priority="133" operator="greaterThan">
      <formula>33.4</formula>
    </cfRule>
    <cfRule type="cellIs" dxfId="76" priority="134" operator="greaterThan">
      <formula>16.5</formula>
    </cfRule>
  </conditionalFormatting>
  <conditionalFormatting sqref="AM34:AR35">
    <cfRule type="cellIs" dxfId="75" priority="131" operator="greaterThan">
      <formula>33.3</formula>
    </cfRule>
    <cfRule type="cellIs" dxfId="74" priority="132" operator="greaterThan">
      <formula>16.5</formula>
    </cfRule>
  </conditionalFormatting>
  <conditionalFormatting sqref="AJ34">
    <cfRule type="cellIs" dxfId="73" priority="130" operator="greaterThan">
      <formula>0</formula>
    </cfRule>
  </conditionalFormatting>
  <conditionalFormatting sqref="AJ35">
    <cfRule type="cellIs" dxfId="72" priority="129" operator="greaterThan">
      <formula>0</formula>
    </cfRule>
  </conditionalFormatting>
  <conditionalFormatting sqref="AM36">
    <cfRule type="cellIs" dxfId="71" priority="127" operator="greaterThan">
      <formula>33.4</formula>
    </cfRule>
    <cfRule type="cellIs" dxfId="70" priority="128" operator="greaterThan">
      <formula>16.5</formula>
    </cfRule>
  </conditionalFormatting>
  <conditionalFormatting sqref="AN36:AQ36">
    <cfRule type="cellIs" dxfId="69" priority="125" operator="greaterThan">
      <formula>33.4</formula>
    </cfRule>
    <cfRule type="cellIs" dxfId="68" priority="126" operator="greaterThan">
      <formula>16.5</formula>
    </cfRule>
  </conditionalFormatting>
  <conditionalFormatting sqref="AM36:AQ36">
    <cfRule type="cellIs" dxfId="67" priority="123" operator="greaterThan">
      <formula>33.3</formula>
    </cfRule>
    <cfRule type="cellIs" dxfId="66" priority="124" operator="greaterThan">
      <formula>16.5</formula>
    </cfRule>
  </conditionalFormatting>
  <conditionalFormatting sqref="I34:M34">
    <cfRule type="cellIs" dxfId="65" priority="110" operator="greaterThan">
      <formula>33.4</formula>
    </cfRule>
    <cfRule type="cellIs" dxfId="64" priority="111" operator="greaterThan">
      <formula>16.5</formula>
    </cfRule>
  </conditionalFormatting>
  <conditionalFormatting sqref="I34:M34">
    <cfRule type="cellIs" dxfId="63" priority="106" operator="greaterThan">
      <formula>33.3</formula>
    </cfRule>
    <cfRule type="cellIs" dxfId="62" priority="107" operator="greaterThan">
      <formula>16.5</formula>
    </cfRule>
  </conditionalFormatting>
  <conditionalFormatting sqref="H36:M36">
    <cfRule type="cellIs" dxfId="61" priority="84" operator="greaterThan">
      <formula>33.4</formula>
    </cfRule>
    <cfRule type="cellIs" dxfId="60" priority="85" operator="greaterThan">
      <formula>16.5</formula>
    </cfRule>
  </conditionalFormatting>
  <conditionalFormatting sqref="H36:M36">
    <cfRule type="cellIs" dxfId="59" priority="82" operator="greaterThan">
      <formula>33.3</formula>
    </cfRule>
    <cfRule type="cellIs" dxfId="58" priority="83" operator="greaterThan">
      <formula>16.5</formula>
    </cfRule>
  </conditionalFormatting>
  <conditionalFormatting sqref="S36:X36">
    <cfRule type="cellIs" dxfId="57" priority="92" operator="greaterThan">
      <formula>33.4</formula>
    </cfRule>
    <cfRule type="cellIs" dxfId="56" priority="93" operator="greaterThan">
      <formula>16.5</formula>
    </cfRule>
  </conditionalFormatting>
  <conditionalFormatting sqref="S36:X36">
    <cfRule type="cellIs" dxfId="55" priority="90" operator="greaterThan">
      <formula>33.3</formula>
    </cfRule>
    <cfRule type="cellIs" dxfId="54" priority="91" operator="greaterThan">
      <formula>16.5</formula>
    </cfRule>
  </conditionalFormatting>
  <conditionalFormatting sqref="Y34">
    <cfRule type="cellIs" dxfId="53" priority="58" operator="greaterThan">
      <formula>33.4</formula>
    </cfRule>
    <cfRule type="cellIs" dxfId="52" priority="59" operator="greaterThan">
      <formula>16.5</formula>
    </cfRule>
  </conditionalFormatting>
  <conditionalFormatting sqref="Y34">
    <cfRule type="cellIs" dxfId="51" priority="56" operator="greaterThan">
      <formula>33.3</formula>
    </cfRule>
    <cfRule type="cellIs" dxfId="50" priority="57" operator="greaterThan">
      <formula>16.5</formula>
    </cfRule>
  </conditionalFormatting>
  <conditionalFormatting sqref="H34">
    <cfRule type="cellIs" dxfId="49" priority="80" operator="greaterThan">
      <formula>33.4</formula>
    </cfRule>
    <cfRule type="cellIs" dxfId="48" priority="81" operator="greaterThan">
      <formula>16.5</formula>
    </cfRule>
  </conditionalFormatting>
  <conditionalFormatting sqref="H34">
    <cfRule type="cellIs" dxfId="47" priority="78" operator="greaterThan">
      <formula>33.3</formula>
    </cfRule>
    <cfRule type="cellIs" dxfId="46" priority="79" operator="greaterThan">
      <formula>16.5</formula>
    </cfRule>
  </conditionalFormatting>
  <conditionalFormatting sqref="AC36:AH36">
    <cfRule type="cellIs" dxfId="45" priority="40" operator="greaterThan">
      <formula>33.4</formula>
    </cfRule>
    <cfRule type="cellIs" dxfId="44" priority="41" operator="greaterThan">
      <formula>16.5</formula>
    </cfRule>
  </conditionalFormatting>
  <conditionalFormatting sqref="AC36:AH36">
    <cfRule type="cellIs" dxfId="43" priority="38" operator="greaterThan">
      <formula>33.3</formula>
    </cfRule>
    <cfRule type="cellIs" dxfId="42" priority="39" operator="greaterThan">
      <formula>16.5</formula>
    </cfRule>
  </conditionalFormatting>
  <conditionalFormatting sqref="AI33">
    <cfRule type="cellIs" dxfId="41" priority="36" operator="greaterThan">
      <formula>33.4</formula>
    </cfRule>
    <cfRule type="cellIs" dxfId="40" priority="37" operator="greaterThan">
      <formula>16.5</formula>
    </cfRule>
  </conditionalFormatting>
  <conditionalFormatting sqref="AI33">
    <cfRule type="cellIs" dxfId="39" priority="34" operator="greaterThan">
      <formula>33.3</formula>
    </cfRule>
    <cfRule type="cellIs" dxfId="38" priority="35" operator="greaterThan">
      <formula>16.5</formula>
    </cfRule>
  </conditionalFormatting>
  <conditionalFormatting sqref="Y33">
    <cfRule type="cellIs" dxfId="37" priority="62" operator="greaterThan">
      <formula>33.4</formula>
    </cfRule>
    <cfRule type="cellIs" dxfId="36" priority="63" operator="greaterThan">
      <formula>16.5</formula>
    </cfRule>
  </conditionalFormatting>
  <conditionalFormatting sqref="Y33">
    <cfRule type="cellIs" dxfId="35" priority="60" operator="greaterThan">
      <formula>33.3</formula>
    </cfRule>
    <cfRule type="cellIs" dxfId="34" priority="61" operator="greaterThan">
      <formula>16.5</formula>
    </cfRule>
  </conditionalFormatting>
  <conditionalFormatting sqref="Y36">
    <cfRule type="cellIs" dxfId="33" priority="54" operator="greaterThan">
      <formula>33.4</formula>
    </cfRule>
    <cfRule type="cellIs" dxfId="32" priority="55" operator="greaterThan">
      <formula>16.5</formula>
    </cfRule>
  </conditionalFormatting>
  <conditionalFormatting sqref="Y36">
    <cfRule type="cellIs" dxfId="31" priority="52" operator="greaterThan">
      <formula>33.3</formula>
    </cfRule>
    <cfRule type="cellIs" dxfId="30" priority="53" operator="greaterThan">
      <formula>16.5</formula>
    </cfRule>
  </conditionalFormatting>
  <conditionalFormatting sqref="AC33">
    <cfRule type="cellIs" dxfId="29" priority="50" operator="greaterThan">
      <formula>33.4</formula>
    </cfRule>
    <cfRule type="cellIs" dxfId="28" priority="51" operator="greaterThan">
      <formula>16.5</formula>
    </cfRule>
  </conditionalFormatting>
  <conditionalFormatting sqref="AC34">
    <cfRule type="cellIs" dxfId="27" priority="48" operator="greaterThan">
      <formula>33.4</formula>
    </cfRule>
    <cfRule type="cellIs" dxfId="26" priority="49" operator="greaterThan">
      <formula>16.5</formula>
    </cfRule>
  </conditionalFormatting>
  <conditionalFormatting sqref="AD33:AH33">
    <cfRule type="cellIs" dxfId="25" priority="46" operator="greaterThan">
      <formula>33.4</formula>
    </cfRule>
    <cfRule type="cellIs" dxfId="24" priority="47" operator="greaterThan">
      <formula>16.5</formula>
    </cfRule>
  </conditionalFormatting>
  <conditionalFormatting sqref="AD34:AH34">
    <cfRule type="cellIs" dxfId="23" priority="44" operator="greaterThan">
      <formula>33.4</formula>
    </cfRule>
    <cfRule type="cellIs" dxfId="22" priority="45" operator="greaterThan">
      <formula>16.5</formula>
    </cfRule>
  </conditionalFormatting>
  <conditionalFormatting sqref="AC33:AH34">
    <cfRule type="cellIs" dxfId="21" priority="42" operator="greaterThan">
      <formula>33.3</formula>
    </cfRule>
    <cfRule type="cellIs" dxfId="20" priority="43" operator="greaterThan">
      <formula>16.5</formula>
    </cfRule>
  </conditionalFormatting>
  <conditionalFormatting sqref="AI34">
    <cfRule type="cellIs" dxfId="19" priority="32" operator="greaterThan">
      <formula>33.4</formula>
    </cfRule>
    <cfRule type="cellIs" dxfId="18" priority="33" operator="greaterThan">
      <formula>16.5</formula>
    </cfRule>
  </conditionalFormatting>
  <conditionalFormatting sqref="AI34">
    <cfRule type="cellIs" dxfId="17" priority="30" operator="greaterThan">
      <formula>33.3</formula>
    </cfRule>
    <cfRule type="cellIs" dxfId="16" priority="31" operator="greaterThan">
      <formula>16.5</formula>
    </cfRule>
  </conditionalFormatting>
  <conditionalFormatting sqref="AI36">
    <cfRule type="cellIs" dxfId="15" priority="28" operator="greaterThan">
      <formula>33.4</formula>
    </cfRule>
    <cfRule type="cellIs" dxfId="14" priority="29" operator="greaterThan">
      <formula>16.5</formula>
    </cfRule>
  </conditionalFormatting>
  <conditionalFormatting sqref="AI36">
    <cfRule type="cellIs" dxfId="13" priority="26" operator="greaterThan">
      <formula>33.3</formula>
    </cfRule>
    <cfRule type="cellIs" dxfId="12" priority="27" operator="greaterThan">
      <formula>16.5</formula>
    </cfRule>
  </conditionalFormatting>
  <conditionalFormatting sqref="I35:M35">
    <cfRule type="cellIs" dxfId="11" priority="3" operator="greaterThan">
      <formula>33.4</formula>
    </cfRule>
    <cfRule type="cellIs" dxfId="10" priority="4" operator="greaterThan">
      <formula>16.5</formula>
    </cfRule>
  </conditionalFormatting>
  <conditionalFormatting sqref="H35:N35">
    <cfRule type="cellIs" dxfId="9" priority="1" operator="greaterThan">
      <formula>33.3</formula>
    </cfRule>
    <cfRule type="cellIs" dxfId="8" priority="2" operator="greaterThan">
      <formula>16.5</formula>
    </cfRule>
  </conditionalFormatting>
  <conditionalFormatting sqref="S124">
    <cfRule type="cellIs" dxfId="7" priority="11" operator="greaterThan">
      <formula>33.4</formula>
    </cfRule>
    <cfRule type="cellIs" dxfId="6" priority="12" operator="greaterThan">
      <formula>16.6</formula>
    </cfRule>
  </conditionalFormatting>
  <conditionalFormatting sqref="T124:Y124">
    <cfRule type="cellIs" dxfId="5" priority="9" operator="greaterThan">
      <formula>33.4</formula>
    </cfRule>
    <cfRule type="cellIs" dxfId="4" priority="10" operator="greaterThan">
      <formula>16.6</formula>
    </cfRule>
  </conditionalFormatting>
  <conditionalFormatting sqref="S125:Y129">
    <cfRule type="cellIs" dxfId="3" priority="7" operator="greaterThan">
      <formula>33.4</formula>
    </cfRule>
    <cfRule type="cellIs" dxfId="2" priority="8" operator="greaterThan">
      <formula>16.6</formula>
    </cfRule>
  </conditionalFormatting>
  <conditionalFormatting sqref="H35 N35">
    <cfRule type="cellIs" dxfId="1" priority="5" operator="greaterThan">
      <formula>33.4</formula>
    </cfRule>
    <cfRule type="cellIs" dxfId="0" priority="6" operator="greaterThan">
      <formula>16.5</formula>
    </cfRule>
  </conditionalFormatting>
  <pageMargins left="0.7" right="0.7" top="0.75" bottom="0.75" header="0.3" footer="0.3"/>
  <pageSetup orientation="portrait" r:id="rId1"/>
  <ignoredErrors>
    <ignoredError sqref="G81:N81 G11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Drop Down 1">
              <controlPr defaultSize="0" autoLine="0" autoPict="0">
                <anchor moveWithCells="1">
                  <from>
                    <xdr:col>9</xdr:col>
                    <xdr:colOff>66675</xdr:colOff>
                    <xdr:row>6</xdr:row>
                    <xdr:rowOff>38100</xdr:rowOff>
                  </from>
                  <to>
                    <xdr:col>14</xdr:col>
                    <xdr:colOff>123825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Drop Down 2">
              <controlPr defaultSize="0" autoLine="0" autoPict="0">
                <anchor moveWithCells="1">
                  <from>
                    <xdr:col>9</xdr:col>
                    <xdr:colOff>57150</xdr:colOff>
                    <xdr:row>7</xdr:row>
                    <xdr:rowOff>85725</xdr:rowOff>
                  </from>
                  <to>
                    <xdr:col>14</xdr:col>
                    <xdr:colOff>123825</xdr:colOff>
                    <xdr:row>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D154"/>
  <sheetViews>
    <sheetView showGridLines="0" workbookViewId="0">
      <selection activeCell="T137" sqref="T137:AC154"/>
    </sheetView>
  </sheetViews>
  <sheetFormatPr defaultRowHeight="12" x14ac:dyDescent="0.2"/>
  <cols>
    <col min="1" max="1" width="9.140625" style="9"/>
    <col min="2" max="2" width="16.85546875" style="9" customWidth="1"/>
    <col min="3" max="3" width="11.85546875" style="9" customWidth="1"/>
    <col min="4" max="16" width="11.28515625" style="9" customWidth="1"/>
    <col min="17" max="17" width="9.140625" style="9"/>
    <col min="18" max="18" width="16.85546875" style="9" customWidth="1"/>
    <col min="19" max="19" width="11.85546875" style="9" customWidth="1"/>
    <col min="20" max="16384" width="9.140625" style="9"/>
  </cols>
  <sheetData>
    <row r="2" spans="1:30" ht="36" x14ac:dyDescent="0.2">
      <c r="A2" s="6" t="s">
        <v>27</v>
      </c>
      <c r="B2" s="6" t="s">
        <v>20</v>
      </c>
      <c r="C2" s="6" t="s">
        <v>26</v>
      </c>
      <c r="D2" s="6" t="s">
        <v>10</v>
      </c>
      <c r="E2" s="6" t="s">
        <v>41</v>
      </c>
      <c r="F2" s="6" t="s">
        <v>11</v>
      </c>
      <c r="G2" s="6" t="s">
        <v>156</v>
      </c>
      <c r="H2" s="6" t="s">
        <v>12</v>
      </c>
      <c r="I2" s="6" t="s">
        <v>13</v>
      </c>
      <c r="J2" s="6" t="s">
        <v>14</v>
      </c>
      <c r="K2" s="6" t="s">
        <v>16</v>
      </c>
      <c r="L2" s="6" t="s">
        <v>17</v>
      </c>
      <c r="M2" s="6" t="s">
        <v>9</v>
      </c>
      <c r="N2" s="6"/>
      <c r="O2" s="6"/>
      <c r="P2" s="6"/>
      <c r="Q2" s="6" t="s">
        <v>27</v>
      </c>
      <c r="R2" s="6" t="s">
        <v>20</v>
      </c>
      <c r="S2" s="6" t="s">
        <v>26</v>
      </c>
      <c r="T2" s="6" t="s">
        <v>10</v>
      </c>
      <c r="U2" s="6" t="s">
        <v>41</v>
      </c>
      <c r="V2" s="6" t="s">
        <v>11</v>
      </c>
      <c r="W2" s="6" t="s">
        <v>156</v>
      </c>
      <c r="X2" s="6" t="s">
        <v>12</v>
      </c>
      <c r="Y2" s="6" t="s">
        <v>13</v>
      </c>
      <c r="Z2" s="6" t="s">
        <v>14</v>
      </c>
      <c r="AA2" s="6" t="s">
        <v>16</v>
      </c>
      <c r="AB2" s="6" t="s">
        <v>17</v>
      </c>
      <c r="AC2" s="6" t="s">
        <v>9</v>
      </c>
    </row>
    <row r="3" spans="1:30" x14ac:dyDescent="0.2">
      <c r="A3" s="7" t="s">
        <v>15</v>
      </c>
      <c r="B3" s="9" t="s">
        <v>21</v>
      </c>
      <c r="C3" s="7" t="s">
        <v>23</v>
      </c>
      <c r="D3" s="8">
        <v>201470</v>
      </c>
      <c r="E3" s="8">
        <v>28065</v>
      </c>
      <c r="F3" s="8">
        <v>63116</v>
      </c>
      <c r="G3" s="8">
        <f>SUM(E3:F3)</f>
        <v>91181</v>
      </c>
      <c r="H3" s="8">
        <v>41394</v>
      </c>
      <c r="I3" s="8">
        <v>200963</v>
      </c>
      <c r="J3" s="8">
        <v>1113544</v>
      </c>
      <c r="K3" s="8">
        <f t="shared" ref="K3:K20" si="0">D3+E3+F3</f>
        <v>292651</v>
      </c>
      <c r="L3" s="8">
        <f t="shared" ref="L3:L20" si="1">H3+I3</f>
        <v>242357</v>
      </c>
      <c r="M3" s="8">
        <v>1648552</v>
      </c>
      <c r="N3" s="8"/>
      <c r="O3" s="8"/>
      <c r="P3" s="8"/>
      <c r="Q3" s="7" t="s">
        <v>15</v>
      </c>
      <c r="R3" s="9" t="s">
        <v>21</v>
      </c>
      <c r="S3" s="7" t="s">
        <v>23</v>
      </c>
      <c r="T3" s="14">
        <f>D3/M3</f>
        <v>0.1222102790812786</v>
      </c>
      <c r="U3" s="14">
        <f>E3/M3</f>
        <v>1.7024030785804754E-2</v>
      </c>
      <c r="V3" s="14">
        <f>F3/M3</f>
        <v>3.8285719831706859E-2</v>
      </c>
      <c r="W3" s="14">
        <f>G3/M3</f>
        <v>5.5309750617511609E-2</v>
      </c>
      <c r="X3" s="14">
        <f>H3/M3</f>
        <v>2.5109308047304543E-2</v>
      </c>
      <c r="Y3" s="14">
        <f>I3/M3</f>
        <v>0.12190273646205882</v>
      </c>
      <c r="Z3" s="14">
        <f>J3/M3</f>
        <v>0.67546792579184645</v>
      </c>
      <c r="AA3" s="14">
        <f>K3/M3</f>
        <v>0.17752002969879022</v>
      </c>
      <c r="AB3" s="14">
        <f>L3/M3</f>
        <v>0.14701204450936337</v>
      </c>
      <c r="AC3" s="14">
        <f t="shared" ref="AC3:AC20" si="2">M3/M3</f>
        <v>1</v>
      </c>
      <c r="AD3" s="17"/>
    </row>
    <row r="4" spans="1:30" x14ac:dyDescent="0.2">
      <c r="A4" s="7" t="s">
        <v>15</v>
      </c>
      <c r="B4" s="9" t="s">
        <v>31</v>
      </c>
      <c r="C4" s="7" t="s">
        <v>23</v>
      </c>
      <c r="D4" s="8">
        <v>617878</v>
      </c>
      <c r="E4" s="8">
        <v>88160</v>
      </c>
      <c r="F4" s="8">
        <v>72798</v>
      </c>
      <c r="G4" s="8">
        <f t="shared" ref="G4:G20" si="3">SUM(E4:F4)</f>
        <v>160958</v>
      </c>
      <c r="H4" s="8">
        <v>214307</v>
      </c>
      <c r="I4" s="8">
        <v>347429</v>
      </c>
      <c r="J4" s="8">
        <v>747433</v>
      </c>
      <c r="K4" s="8">
        <f t="shared" si="0"/>
        <v>778836</v>
      </c>
      <c r="L4" s="8">
        <f t="shared" si="1"/>
        <v>561736</v>
      </c>
      <c r="M4" s="8">
        <v>2088005</v>
      </c>
      <c r="N4" s="8"/>
      <c r="O4" s="8"/>
      <c r="P4" s="8"/>
      <c r="Q4" s="7" t="s">
        <v>15</v>
      </c>
      <c r="R4" s="9" t="s">
        <v>31</v>
      </c>
      <c r="S4" s="7" t="s">
        <v>23</v>
      </c>
      <c r="T4" s="14">
        <f t="shared" ref="T4:T20" si="4">D4/M4</f>
        <v>0.29591787375988082</v>
      </c>
      <c r="U4" s="14">
        <f t="shared" ref="U4:U20" si="5">E4/M4</f>
        <v>4.2222121115610356E-2</v>
      </c>
      <c r="V4" s="14">
        <f t="shared" ref="V4:V20" si="6">F4/M4</f>
        <v>3.4864859040088507E-2</v>
      </c>
      <c r="W4" s="14">
        <f t="shared" ref="W4:W20" si="7">G4/M4</f>
        <v>7.7086980155698856E-2</v>
      </c>
      <c r="X4" s="14">
        <f t="shared" ref="X4:X20" si="8">H4/M4</f>
        <v>0.10263720632852891</v>
      </c>
      <c r="Y4" s="14">
        <f t="shared" ref="Y4:Y20" si="9">I4/M4</f>
        <v>0.16639280078352303</v>
      </c>
      <c r="Z4" s="14">
        <f t="shared" ref="Z4:Z20" si="10">J4/M4</f>
        <v>0.35796513897236837</v>
      </c>
      <c r="AA4" s="14">
        <f t="shared" ref="AA4:AA20" si="11">K4/M4</f>
        <v>0.37300485391557969</v>
      </c>
      <c r="AB4" s="14">
        <f t="shared" ref="AB4:AB20" si="12">L4/M4</f>
        <v>0.26903000711205194</v>
      </c>
      <c r="AC4" s="14">
        <f t="shared" si="2"/>
        <v>1</v>
      </c>
      <c r="AD4" s="17"/>
    </row>
    <row r="5" spans="1:30" x14ac:dyDescent="0.2">
      <c r="A5" s="7" t="s">
        <v>15</v>
      </c>
      <c r="B5" s="9" t="s">
        <v>32</v>
      </c>
      <c r="C5" s="7" t="s">
        <v>23</v>
      </c>
      <c r="D5" s="8">
        <v>1096807</v>
      </c>
      <c r="E5" s="8">
        <v>107276</v>
      </c>
      <c r="F5" s="8">
        <v>71997</v>
      </c>
      <c r="G5" s="8">
        <f t="shared" si="3"/>
        <v>179273</v>
      </c>
      <c r="H5" s="8">
        <v>710940</v>
      </c>
      <c r="I5" s="8">
        <v>603527</v>
      </c>
      <c r="J5" s="8">
        <v>1140060</v>
      </c>
      <c r="K5" s="8">
        <f t="shared" si="0"/>
        <v>1276080</v>
      </c>
      <c r="L5" s="8">
        <f t="shared" si="1"/>
        <v>1314467</v>
      </c>
      <c r="M5" s="8">
        <v>3730607</v>
      </c>
      <c r="N5" s="8"/>
      <c r="O5" s="8"/>
      <c r="P5" s="8"/>
      <c r="Q5" s="7" t="s">
        <v>15</v>
      </c>
      <c r="R5" s="9" t="s">
        <v>32</v>
      </c>
      <c r="S5" s="7" t="s">
        <v>23</v>
      </c>
      <c r="T5" s="14">
        <f t="shared" si="4"/>
        <v>0.29400228970781428</v>
      </c>
      <c r="U5" s="14">
        <f t="shared" si="5"/>
        <v>2.8755642178337197E-2</v>
      </c>
      <c r="V5" s="14">
        <f t="shared" si="6"/>
        <v>1.9299004156696217E-2</v>
      </c>
      <c r="W5" s="14">
        <f t="shared" si="7"/>
        <v>4.8054646335033417E-2</v>
      </c>
      <c r="X5" s="14">
        <f t="shared" si="8"/>
        <v>0.19056952394074209</v>
      </c>
      <c r="Y5" s="14">
        <f t="shared" si="9"/>
        <v>0.161777158516027</v>
      </c>
      <c r="Z5" s="14">
        <f t="shared" si="10"/>
        <v>0.30559638150038321</v>
      </c>
      <c r="AA5" s="14">
        <f t="shared" si="11"/>
        <v>0.3420569360428477</v>
      </c>
      <c r="AB5" s="14">
        <f t="shared" si="12"/>
        <v>0.35234668245676909</v>
      </c>
      <c r="AC5" s="14">
        <f t="shared" si="2"/>
        <v>1</v>
      </c>
      <c r="AD5" s="17"/>
    </row>
    <row r="6" spans="1:30" x14ac:dyDescent="0.2">
      <c r="A6" s="7" t="s">
        <v>15</v>
      </c>
      <c r="B6" s="9" t="s">
        <v>22</v>
      </c>
      <c r="C6" s="7" t="s">
        <v>23</v>
      </c>
      <c r="D6" s="8">
        <v>884034</v>
      </c>
      <c r="E6" s="8">
        <v>85252</v>
      </c>
      <c r="F6" s="8">
        <v>33434</v>
      </c>
      <c r="G6" s="8">
        <f t="shared" si="3"/>
        <v>118686</v>
      </c>
      <c r="H6" s="8">
        <v>1336918</v>
      </c>
      <c r="I6" s="8">
        <v>491529</v>
      </c>
      <c r="J6" s="8">
        <v>763209</v>
      </c>
      <c r="K6" s="8">
        <f t="shared" si="0"/>
        <v>1002720</v>
      </c>
      <c r="L6" s="8">
        <f t="shared" si="1"/>
        <v>1828447</v>
      </c>
      <c r="M6" s="8">
        <v>3594376</v>
      </c>
      <c r="N6" s="8"/>
      <c r="O6" s="8"/>
      <c r="P6" s="8"/>
      <c r="Q6" s="7" t="s">
        <v>15</v>
      </c>
      <c r="R6" s="9" t="s">
        <v>22</v>
      </c>
      <c r="S6" s="7" t="s">
        <v>23</v>
      </c>
      <c r="T6" s="14">
        <f t="shared" si="4"/>
        <v>0.24594922734850222</v>
      </c>
      <c r="U6" s="14">
        <f t="shared" si="5"/>
        <v>2.3718164154223152E-2</v>
      </c>
      <c r="V6" s="14">
        <f t="shared" si="6"/>
        <v>9.3017536284462164E-3</v>
      </c>
      <c r="W6" s="14">
        <f t="shared" si="7"/>
        <v>3.301991778266937E-2</v>
      </c>
      <c r="X6" s="14">
        <f t="shared" si="8"/>
        <v>0.37194717525378534</v>
      </c>
      <c r="Y6" s="14">
        <f t="shared" si="9"/>
        <v>0.13674946638860264</v>
      </c>
      <c r="Z6" s="14">
        <f t="shared" si="10"/>
        <v>0.21233421322644042</v>
      </c>
      <c r="AA6" s="14">
        <f t="shared" si="11"/>
        <v>0.2789691451311716</v>
      </c>
      <c r="AB6" s="14">
        <f t="shared" si="12"/>
        <v>0.50869664164238804</v>
      </c>
      <c r="AC6" s="14">
        <f t="shared" si="2"/>
        <v>1</v>
      </c>
      <c r="AD6" s="17"/>
    </row>
    <row r="7" spans="1:30" x14ac:dyDescent="0.2">
      <c r="A7" s="7" t="s">
        <v>15</v>
      </c>
      <c r="B7" s="9" t="s">
        <v>33</v>
      </c>
      <c r="C7" s="7" t="s">
        <v>23</v>
      </c>
      <c r="D7" s="8">
        <v>185523</v>
      </c>
      <c r="E7" s="8">
        <v>16799</v>
      </c>
      <c r="F7" s="8">
        <v>7551</v>
      </c>
      <c r="G7" s="8">
        <f t="shared" si="3"/>
        <v>24350</v>
      </c>
      <c r="H7" s="8">
        <v>876676</v>
      </c>
      <c r="I7" s="8">
        <v>202840</v>
      </c>
      <c r="J7" s="8">
        <v>298411</v>
      </c>
      <c r="K7" s="8">
        <f t="shared" si="0"/>
        <v>209873</v>
      </c>
      <c r="L7" s="8">
        <f t="shared" si="1"/>
        <v>1079516</v>
      </c>
      <c r="M7" s="8">
        <v>1587800</v>
      </c>
      <c r="N7" s="8"/>
      <c r="O7" s="8"/>
      <c r="P7" s="8"/>
      <c r="Q7" s="7" t="s">
        <v>15</v>
      </c>
      <c r="R7" s="9" t="s">
        <v>33</v>
      </c>
      <c r="S7" s="7" t="s">
        <v>23</v>
      </c>
      <c r="T7" s="14">
        <f t="shared" si="4"/>
        <v>0.11684280136037284</v>
      </c>
      <c r="U7" s="14">
        <f t="shared" si="5"/>
        <v>1.05800478649704E-2</v>
      </c>
      <c r="V7" s="14">
        <f t="shared" si="6"/>
        <v>4.7556367300667594E-3</v>
      </c>
      <c r="W7" s="14">
        <f t="shared" si="7"/>
        <v>1.5335684595037159E-2</v>
      </c>
      <c r="X7" s="14">
        <f t="shared" si="8"/>
        <v>0.55213251039173694</v>
      </c>
      <c r="Y7" s="14">
        <f t="shared" si="9"/>
        <v>0.12774908678674896</v>
      </c>
      <c r="Z7" s="14">
        <f t="shared" si="10"/>
        <v>0.18793991686610403</v>
      </c>
      <c r="AA7" s="14">
        <f t="shared" si="11"/>
        <v>0.13217848595541001</v>
      </c>
      <c r="AB7" s="14">
        <f t="shared" si="12"/>
        <v>0.67988159717848595</v>
      </c>
      <c r="AC7" s="14">
        <f t="shared" si="2"/>
        <v>1</v>
      </c>
      <c r="AD7" s="17"/>
    </row>
    <row r="8" spans="1:30" s="19" customFormat="1" x14ac:dyDescent="0.2">
      <c r="A8" s="18" t="s">
        <v>15</v>
      </c>
      <c r="B8" s="19" t="s">
        <v>9</v>
      </c>
      <c r="C8" s="18" t="s">
        <v>23</v>
      </c>
      <c r="D8" s="20">
        <v>2985712</v>
      </c>
      <c r="E8" s="20">
        <v>325552</v>
      </c>
      <c r="F8" s="20">
        <v>248896</v>
      </c>
      <c r="G8" s="20">
        <f t="shared" si="3"/>
        <v>574448</v>
      </c>
      <c r="H8" s="20">
        <v>3180235</v>
      </c>
      <c r="I8" s="20">
        <v>1846288</v>
      </c>
      <c r="J8" s="20">
        <v>4062657</v>
      </c>
      <c r="K8" s="20">
        <f t="shared" si="0"/>
        <v>3560160</v>
      </c>
      <c r="L8" s="20">
        <f t="shared" si="1"/>
        <v>5026523</v>
      </c>
      <c r="M8" s="20">
        <v>12649340</v>
      </c>
      <c r="N8" s="20"/>
      <c r="O8" s="20"/>
      <c r="P8" s="20"/>
      <c r="Q8" s="18" t="s">
        <v>15</v>
      </c>
      <c r="R8" s="19" t="s">
        <v>9</v>
      </c>
      <c r="S8" s="18" t="s">
        <v>23</v>
      </c>
      <c r="T8" s="21">
        <f t="shared" si="4"/>
        <v>0.23603697900443818</v>
      </c>
      <c r="U8" s="21">
        <f t="shared" si="5"/>
        <v>2.5736678751618662E-2</v>
      </c>
      <c r="V8" s="21">
        <f t="shared" si="6"/>
        <v>1.9676599727732832E-2</v>
      </c>
      <c r="W8" s="14">
        <f t="shared" si="7"/>
        <v>4.541327847935149E-2</v>
      </c>
      <c r="X8" s="21">
        <f t="shared" si="8"/>
        <v>0.25141509359381597</v>
      </c>
      <c r="Y8" s="21">
        <f t="shared" si="9"/>
        <v>0.14595923581783712</v>
      </c>
      <c r="Z8" s="21">
        <f t="shared" si="10"/>
        <v>0.32117541310455722</v>
      </c>
      <c r="AA8" s="21">
        <f t="shared" si="11"/>
        <v>0.28145025748378966</v>
      </c>
      <c r="AB8" s="21">
        <f t="shared" si="12"/>
        <v>0.39737432941165307</v>
      </c>
      <c r="AC8" s="21">
        <f t="shared" si="2"/>
        <v>1</v>
      </c>
      <c r="AD8" s="22"/>
    </row>
    <row r="9" spans="1:30" x14ac:dyDescent="0.2">
      <c r="A9" s="7" t="s">
        <v>15</v>
      </c>
      <c r="B9" s="9" t="s">
        <v>21</v>
      </c>
      <c r="C9" s="7" t="s">
        <v>24</v>
      </c>
      <c r="D9" s="8">
        <v>215367</v>
      </c>
      <c r="E9" s="8">
        <v>31121</v>
      </c>
      <c r="F9" s="8">
        <v>66144</v>
      </c>
      <c r="G9" s="8">
        <f t="shared" si="3"/>
        <v>97265</v>
      </c>
      <c r="H9" s="8">
        <v>42053</v>
      </c>
      <c r="I9" s="8">
        <v>191848</v>
      </c>
      <c r="J9" s="8">
        <v>1027731</v>
      </c>
      <c r="K9" s="8">
        <f t="shared" si="0"/>
        <v>312632</v>
      </c>
      <c r="L9" s="8">
        <f t="shared" si="1"/>
        <v>233901</v>
      </c>
      <c r="M9" s="8">
        <v>1574264</v>
      </c>
      <c r="N9" s="8"/>
      <c r="O9" s="8"/>
      <c r="P9" s="8"/>
      <c r="Q9" s="7" t="s">
        <v>15</v>
      </c>
      <c r="R9" s="9" t="s">
        <v>21</v>
      </c>
      <c r="S9" s="7" t="s">
        <v>24</v>
      </c>
      <c r="T9" s="14">
        <f t="shared" si="4"/>
        <v>0.13680488151923692</v>
      </c>
      <c r="U9" s="14">
        <f t="shared" si="5"/>
        <v>1.9768602978915861E-2</v>
      </c>
      <c r="V9" s="14">
        <f t="shared" si="6"/>
        <v>4.201582453768872E-2</v>
      </c>
      <c r="W9" s="14">
        <f t="shared" si="7"/>
        <v>6.1784427516604581E-2</v>
      </c>
      <c r="X9" s="14">
        <f t="shared" si="8"/>
        <v>2.6712800394343008E-2</v>
      </c>
      <c r="Y9" s="14">
        <f t="shared" si="9"/>
        <v>0.12186520177047815</v>
      </c>
      <c r="Z9" s="14">
        <f t="shared" si="10"/>
        <v>0.65283268879933731</v>
      </c>
      <c r="AA9" s="14">
        <f t="shared" si="11"/>
        <v>0.19858930903584152</v>
      </c>
      <c r="AB9" s="14">
        <f t="shared" si="12"/>
        <v>0.14857800216482114</v>
      </c>
      <c r="AC9" s="14">
        <f t="shared" si="2"/>
        <v>1</v>
      </c>
      <c r="AD9" s="17"/>
    </row>
    <row r="10" spans="1:30" x14ac:dyDescent="0.2">
      <c r="A10" s="7" t="s">
        <v>15</v>
      </c>
      <c r="B10" s="9" t="s">
        <v>31</v>
      </c>
      <c r="C10" s="7" t="s">
        <v>24</v>
      </c>
      <c r="D10" s="8">
        <v>470329</v>
      </c>
      <c r="E10" s="8">
        <v>89757</v>
      </c>
      <c r="F10" s="8">
        <v>70362</v>
      </c>
      <c r="G10" s="8">
        <f t="shared" si="3"/>
        <v>160119</v>
      </c>
      <c r="H10" s="8">
        <v>221814</v>
      </c>
      <c r="I10" s="8">
        <v>333836</v>
      </c>
      <c r="J10" s="8">
        <v>855648</v>
      </c>
      <c r="K10" s="8">
        <f t="shared" si="0"/>
        <v>630448</v>
      </c>
      <c r="L10" s="8">
        <f t="shared" si="1"/>
        <v>555650</v>
      </c>
      <c r="M10" s="8">
        <v>2041746</v>
      </c>
      <c r="N10" s="8"/>
      <c r="O10" s="8"/>
      <c r="P10" s="8"/>
      <c r="Q10" s="7" t="s">
        <v>15</v>
      </c>
      <c r="R10" s="9" t="s">
        <v>31</v>
      </c>
      <c r="S10" s="7" t="s">
        <v>24</v>
      </c>
      <c r="T10" s="14">
        <f t="shared" si="4"/>
        <v>0.23035627350316837</v>
      </c>
      <c r="U10" s="14">
        <f t="shared" si="5"/>
        <v>4.396090404976917E-2</v>
      </c>
      <c r="V10" s="14">
        <f t="shared" si="6"/>
        <v>3.4461681325688893E-2</v>
      </c>
      <c r="W10" s="14">
        <f t="shared" si="7"/>
        <v>7.842258537545807E-2</v>
      </c>
      <c r="X10" s="14">
        <f t="shared" si="8"/>
        <v>0.10863937042119833</v>
      </c>
      <c r="Y10" s="14">
        <f t="shared" si="9"/>
        <v>0.1635051568608436</v>
      </c>
      <c r="Z10" s="14">
        <f t="shared" si="10"/>
        <v>0.41907661383933165</v>
      </c>
      <c r="AA10" s="14">
        <f t="shared" si="11"/>
        <v>0.30877885887862644</v>
      </c>
      <c r="AB10" s="14">
        <f t="shared" si="12"/>
        <v>0.27214452728204191</v>
      </c>
      <c r="AC10" s="14">
        <f t="shared" si="2"/>
        <v>1</v>
      </c>
      <c r="AD10" s="17"/>
    </row>
    <row r="11" spans="1:30" x14ac:dyDescent="0.2">
      <c r="A11" s="7" t="s">
        <v>15</v>
      </c>
      <c r="B11" s="9" t="s">
        <v>32</v>
      </c>
      <c r="C11" s="7" t="s">
        <v>24</v>
      </c>
      <c r="D11" s="8">
        <v>900201</v>
      </c>
      <c r="E11" s="8">
        <v>112646</v>
      </c>
      <c r="F11" s="8">
        <v>58847</v>
      </c>
      <c r="G11" s="8">
        <f t="shared" si="3"/>
        <v>171493</v>
      </c>
      <c r="H11" s="8">
        <v>764915</v>
      </c>
      <c r="I11" s="8">
        <v>570717</v>
      </c>
      <c r="J11" s="8">
        <v>1321094</v>
      </c>
      <c r="K11" s="8">
        <f t="shared" si="0"/>
        <v>1071694</v>
      </c>
      <c r="L11" s="8">
        <f t="shared" si="1"/>
        <v>1335632</v>
      </c>
      <c r="M11" s="8">
        <v>3728420</v>
      </c>
      <c r="N11" s="8"/>
      <c r="O11" s="8"/>
      <c r="P11" s="8"/>
      <c r="Q11" s="7" t="s">
        <v>15</v>
      </c>
      <c r="R11" s="9" t="s">
        <v>32</v>
      </c>
      <c r="S11" s="7" t="s">
        <v>24</v>
      </c>
      <c r="T11" s="14">
        <f t="shared" si="4"/>
        <v>0.24144302412281879</v>
      </c>
      <c r="U11" s="14">
        <f t="shared" si="5"/>
        <v>3.0212797914398057E-2</v>
      </c>
      <c r="V11" s="14">
        <f t="shared" si="6"/>
        <v>1.5783361316589868E-2</v>
      </c>
      <c r="W11" s="14">
        <f t="shared" si="7"/>
        <v>4.5996159230987925E-2</v>
      </c>
      <c r="X11" s="14">
        <f t="shared" si="8"/>
        <v>0.20515794894352032</v>
      </c>
      <c r="Y11" s="14">
        <f t="shared" si="9"/>
        <v>0.15307207878940676</v>
      </c>
      <c r="Z11" s="14">
        <f t="shared" si="10"/>
        <v>0.35433078891326619</v>
      </c>
      <c r="AA11" s="14">
        <f t="shared" si="11"/>
        <v>0.28743918335380669</v>
      </c>
      <c r="AB11" s="14">
        <f t="shared" si="12"/>
        <v>0.35823002773292706</v>
      </c>
      <c r="AC11" s="14">
        <f t="shared" si="2"/>
        <v>1</v>
      </c>
      <c r="AD11" s="17"/>
    </row>
    <row r="12" spans="1:30" x14ac:dyDescent="0.2">
      <c r="A12" s="7" t="s">
        <v>15</v>
      </c>
      <c r="B12" s="9" t="s">
        <v>22</v>
      </c>
      <c r="C12" s="7" t="s">
        <v>24</v>
      </c>
      <c r="D12" s="8">
        <v>762858</v>
      </c>
      <c r="E12" s="8">
        <v>64996</v>
      </c>
      <c r="F12" s="8">
        <v>40053</v>
      </c>
      <c r="G12" s="8">
        <f t="shared" si="3"/>
        <v>105049</v>
      </c>
      <c r="H12" s="8">
        <v>979088</v>
      </c>
      <c r="I12" s="8">
        <v>526743</v>
      </c>
      <c r="J12" s="8">
        <v>1300198</v>
      </c>
      <c r="K12" s="8">
        <f t="shared" si="0"/>
        <v>867907</v>
      </c>
      <c r="L12" s="8">
        <f t="shared" si="1"/>
        <v>1505831</v>
      </c>
      <c r="M12" s="8">
        <v>3673936</v>
      </c>
      <c r="N12" s="8"/>
      <c r="O12" s="8"/>
      <c r="P12" s="8"/>
      <c r="Q12" s="7" t="s">
        <v>15</v>
      </c>
      <c r="R12" s="9" t="s">
        <v>22</v>
      </c>
      <c r="S12" s="7" t="s">
        <v>24</v>
      </c>
      <c r="T12" s="14">
        <f t="shared" si="4"/>
        <v>0.20764052503908614</v>
      </c>
      <c r="U12" s="14">
        <f t="shared" si="5"/>
        <v>1.7691108391654074E-2</v>
      </c>
      <c r="V12" s="14">
        <f t="shared" si="6"/>
        <v>1.0901931879052874E-2</v>
      </c>
      <c r="W12" s="14">
        <f t="shared" si="7"/>
        <v>2.8593040270706947E-2</v>
      </c>
      <c r="X12" s="14">
        <f t="shared" si="8"/>
        <v>0.26649566024013482</v>
      </c>
      <c r="Y12" s="14">
        <f t="shared" si="9"/>
        <v>0.14337293845075147</v>
      </c>
      <c r="Z12" s="14">
        <f t="shared" si="10"/>
        <v>0.35389783599932062</v>
      </c>
      <c r="AA12" s="14">
        <f t="shared" si="11"/>
        <v>0.23623356530979309</v>
      </c>
      <c r="AB12" s="14">
        <f t="shared" si="12"/>
        <v>0.40986859869088627</v>
      </c>
      <c r="AC12" s="14">
        <f t="shared" si="2"/>
        <v>1</v>
      </c>
      <c r="AD12" s="17"/>
    </row>
    <row r="13" spans="1:30" x14ac:dyDescent="0.2">
      <c r="A13" s="7" t="s">
        <v>15</v>
      </c>
      <c r="B13" s="9" t="s">
        <v>33</v>
      </c>
      <c r="C13" s="7" t="s">
        <v>24</v>
      </c>
      <c r="D13" s="8">
        <v>194554</v>
      </c>
      <c r="E13" s="8">
        <v>22849</v>
      </c>
      <c r="F13" s="8">
        <v>12782</v>
      </c>
      <c r="G13" s="8">
        <f t="shared" si="3"/>
        <v>35631</v>
      </c>
      <c r="H13" s="8">
        <v>525298</v>
      </c>
      <c r="I13" s="8">
        <v>277324</v>
      </c>
      <c r="J13" s="8">
        <v>1015681</v>
      </c>
      <c r="K13" s="8">
        <f t="shared" si="0"/>
        <v>230185</v>
      </c>
      <c r="L13" s="8">
        <f t="shared" si="1"/>
        <v>802622</v>
      </c>
      <c r="M13" s="8">
        <v>2048488</v>
      </c>
      <c r="N13" s="8"/>
      <c r="O13" s="8"/>
      <c r="P13" s="8"/>
      <c r="Q13" s="7" t="s">
        <v>15</v>
      </c>
      <c r="R13" s="9" t="s">
        <v>33</v>
      </c>
      <c r="S13" s="7" t="s">
        <v>24</v>
      </c>
      <c r="T13" s="14">
        <f t="shared" si="4"/>
        <v>9.4974439684293976E-2</v>
      </c>
      <c r="U13" s="14">
        <f t="shared" si="5"/>
        <v>1.1154080473012289E-2</v>
      </c>
      <c r="V13" s="14">
        <f t="shared" si="6"/>
        <v>6.2397241282350687E-3</v>
      </c>
      <c r="W13" s="14">
        <f t="shared" si="7"/>
        <v>1.739380460124736E-2</v>
      </c>
      <c r="X13" s="14">
        <f t="shared" si="8"/>
        <v>0.25643206111043854</v>
      </c>
      <c r="Y13" s="14">
        <f t="shared" si="9"/>
        <v>0.13537985089490395</v>
      </c>
      <c r="Z13" s="14">
        <f t="shared" si="10"/>
        <v>0.49581984370911619</v>
      </c>
      <c r="AA13" s="14">
        <f t="shared" si="11"/>
        <v>0.11236824428554133</v>
      </c>
      <c r="AB13" s="14">
        <f t="shared" si="12"/>
        <v>0.39181191200534249</v>
      </c>
      <c r="AC13" s="14">
        <f t="shared" si="2"/>
        <v>1</v>
      </c>
      <c r="AD13" s="17"/>
    </row>
    <row r="14" spans="1:30" s="19" customFormat="1" x14ac:dyDescent="0.2">
      <c r="A14" s="18" t="s">
        <v>15</v>
      </c>
      <c r="B14" s="19" t="s">
        <v>9</v>
      </c>
      <c r="C14" s="18" t="s">
        <v>24</v>
      </c>
      <c r="D14" s="20">
        <v>2543309</v>
      </c>
      <c r="E14" s="20">
        <v>321369</v>
      </c>
      <c r="F14" s="20">
        <v>248188</v>
      </c>
      <c r="G14" s="20">
        <f t="shared" si="3"/>
        <v>569557</v>
      </c>
      <c r="H14" s="20">
        <v>2533168</v>
      </c>
      <c r="I14" s="20">
        <v>1900468</v>
      </c>
      <c r="J14" s="20">
        <v>5520352</v>
      </c>
      <c r="K14" s="20">
        <f t="shared" si="0"/>
        <v>3112866</v>
      </c>
      <c r="L14" s="20">
        <f t="shared" si="1"/>
        <v>4433636</v>
      </c>
      <c r="M14" s="20">
        <v>13066854</v>
      </c>
      <c r="N14" s="20"/>
      <c r="O14" s="20"/>
      <c r="P14" s="20"/>
      <c r="Q14" s="18" t="s">
        <v>15</v>
      </c>
      <c r="R14" s="19" t="s">
        <v>9</v>
      </c>
      <c r="S14" s="18" t="s">
        <v>24</v>
      </c>
      <c r="T14" s="21">
        <f t="shared" si="4"/>
        <v>0.1946382044216611</v>
      </c>
      <c r="U14" s="21">
        <f t="shared" si="5"/>
        <v>2.459421372581342E-2</v>
      </c>
      <c r="V14" s="21">
        <f t="shared" si="6"/>
        <v>1.8993707284094549E-2</v>
      </c>
      <c r="W14" s="14">
        <f t="shared" si="7"/>
        <v>4.3587921009907972E-2</v>
      </c>
      <c r="X14" s="21">
        <f t="shared" si="8"/>
        <v>0.19386211860942199</v>
      </c>
      <c r="Y14" s="21">
        <f t="shared" si="9"/>
        <v>0.14544189442998293</v>
      </c>
      <c r="Z14" s="21">
        <f t="shared" si="10"/>
        <v>0.42246986152902605</v>
      </c>
      <c r="AA14" s="21">
        <f t="shared" si="11"/>
        <v>0.23822612543156907</v>
      </c>
      <c r="AB14" s="21">
        <f t="shared" si="12"/>
        <v>0.33930401303940488</v>
      </c>
      <c r="AC14" s="21">
        <f t="shared" si="2"/>
        <v>1</v>
      </c>
      <c r="AD14" s="22"/>
    </row>
    <row r="15" spans="1:30" x14ac:dyDescent="0.2">
      <c r="A15" s="7" t="s">
        <v>15</v>
      </c>
      <c r="B15" s="9" t="s">
        <v>21</v>
      </c>
      <c r="C15" s="7" t="s">
        <v>25</v>
      </c>
      <c r="D15" s="8">
        <v>416837</v>
      </c>
      <c r="E15" s="8">
        <v>59186</v>
      </c>
      <c r="F15" s="8">
        <v>129260</v>
      </c>
      <c r="G15" s="8">
        <f t="shared" si="3"/>
        <v>188446</v>
      </c>
      <c r="H15" s="8">
        <v>83447</v>
      </c>
      <c r="I15" s="8">
        <v>392811</v>
      </c>
      <c r="J15" s="8">
        <v>2141275</v>
      </c>
      <c r="K15" s="8">
        <f t="shared" si="0"/>
        <v>605283</v>
      </c>
      <c r="L15" s="8">
        <f t="shared" si="1"/>
        <v>476258</v>
      </c>
      <c r="M15" s="8">
        <v>3222816</v>
      </c>
      <c r="N15" s="8"/>
      <c r="O15" s="8"/>
      <c r="P15" s="8"/>
      <c r="Q15" s="7" t="s">
        <v>15</v>
      </c>
      <c r="R15" s="9" t="s">
        <v>21</v>
      </c>
      <c r="S15" s="7" t="s">
        <v>25</v>
      </c>
      <c r="T15" s="14">
        <f t="shared" si="4"/>
        <v>0.12933937277213467</v>
      </c>
      <c r="U15" s="14">
        <f t="shared" si="5"/>
        <v>1.8364684797394577E-2</v>
      </c>
      <c r="V15" s="14">
        <f t="shared" si="6"/>
        <v>4.0107781517778239E-2</v>
      </c>
      <c r="W15" s="14">
        <f t="shared" si="7"/>
        <v>5.8472466315172819E-2</v>
      </c>
      <c r="X15" s="14">
        <f t="shared" si="8"/>
        <v>2.5892573451292287E-2</v>
      </c>
      <c r="Y15" s="14">
        <f t="shared" si="9"/>
        <v>0.12188440171576659</v>
      </c>
      <c r="Z15" s="14">
        <f t="shared" si="10"/>
        <v>0.66441118574563363</v>
      </c>
      <c r="AA15" s="14">
        <f t="shared" si="11"/>
        <v>0.1878118390873075</v>
      </c>
      <c r="AB15" s="14">
        <f t="shared" si="12"/>
        <v>0.14777697516705887</v>
      </c>
      <c r="AC15" s="14">
        <f t="shared" si="2"/>
        <v>1</v>
      </c>
      <c r="AD15" s="17"/>
    </row>
    <row r="16" spans="1:30" x14ac:dyDescent="0.2">
      <c r="A16" s="7" t="s">
        <v>15</v>
      </c>
      <c r="B16" s="9" t="s">
        <v>31</v>
      </c>
      <c r="C16" s="7" t="s">
        <v>25</v>
      </c>
      <c r="D16" s="8">
        <v>1088207</v>
      </c>
      <c r="E16" s="8">
        <v>177917</v>
      </c>
      <c r="F16" s="8">
        <v>143160</v>
      </c>
      <c r="G16" s="8">
        <f t="shared" si="3"/>
        <v>321077</v>
      </c>
      <c r="H16" s="8">
        <v>436121</v>
      </c>
      <c r="I16" s="8">
        <v>681265</v>
      </c>
      <c r="J16" s="8">
        <v>1603081</v>
      </c>
      <c r="K16" s="8">
        <f t="shared" si="0"/>
        <v>1409284</v>
      </c>
      <c r="L16" s="8">
        <f t="shared" si="1"/>
        <v>1117386</v>
      </c>
      <c r="M16" s="8">
        <v>4129751</v>
      </c>
      <c r="N16" s="8"/>
      <c r="O16" s="8"/>
      <c r="P16" s="8"/>
      <c r="Q16" s="7" t="s">
        <v>15</v>
      </c>
      <c r="R16" s="9" t="s">
        <v>31</v>
      </c>
      <c r="S16" s="7" t="s">
        <v>25</v>
      </c>
      <c r="T16" s="14">
        <f t="shared" si="4"/>
        <v>0.26350426454282594</v>
      </c>
      <c r="U16" s="14">
        <f t="shared" si="5"/>
        <v>4.30817741796055E-2</v>
      </c>
      <c r="V16" s="14">
        <f t="shared" si="6"/>
        <v>3.4665528260662687E-2</v>
      </c>
      <c r="W16" s="14">
        <f t="shared" si="7"/>
        <v>7.7747302440268187E-2</v>
      </c>
      <c r="X16" s="14">
        <f t="shared" si="8"/>
        <v>0.10560467204923493</v>
      </c>
      <c r="Y16" s="14">
        <f t="shared" si="9"/>
        <v>0.16496515165200032</v>
      </c>
      <c r="Z16" s="14">
        <f t="shared" si="10"/>
        <v>0.38817860931567061</v>
      </c>
      <c r="AA16" s="14">
        <f t="shared" si="11"/>
        <v>0.34125156698309411</v>
      </c>
      <c r="AB16" s="14">
        <f t="shared" si="12"/>
        <v>0.27056982370123528</v>
      </c>
      <c r="AC16" s="14">
        <f t="shared" si="2"/>
        <v>1</v>
      </c>
      <c r="AD16" s="17"/>
    </row>
    <row r="17" spans="1:30" x14ac:dyDescent="0.2">
      <c r="A17" s="7" t="s">
        <v>15</v>
      </c>
      <c r="B17" s="9" t="s">
        <v>32</v>
      </c>
      <c r="C17" s="7" t="s">
        <v>25</v>
      </c>
      <c r="D17" s="8">
        <v>1997008</v>
      </c>
      <c r="E17" s="8">
        <v>219922</v>
      </c>
      <c r="F17" s="8">
        <v>130844</v>
      </c>
      <c r="G17" s="8">
        <f t="shared" si="3"/>
        <v>350766</v>
      </c>
      <c r="H17" s="8">
        <v>1475855</v>
      </c>
      <c r="I17" s="8">
        <v>1174244</v>
      </c>
      <c r="J17" s="8">
        <v>2461154</v>
      </c>
      <c r="K17" s="8">
        <f t="shared" si="0"/>
        <v>2347774</v>
      </c>
      <c r="L17" s="8">
        <f t="shared" si="1"/>
        <v>2650099</v>
      </c>
      <c r="M17" s="8">
        <v>7459027</v>
      </c>
      <c r="N17" s="8"/>
      <c r="O17" s="8"/>
      <c r="P17" s="8"/>
      <c r="Q17" s="7" t="s">
        <v>15</v>
      </c>
      <c r="R17" s="9" t="s">
        <v>32</v>
      </c>
      <c r="S17" s="7" t="s">
        <v>25</v>
      </c>
      <c r="T17" s="14">
        <f t="shared" si="4"/>
        <v>0.26773036215045204</v>
      </c>
      <c r="U17" s="14">
        <f t="shared" si="5"/>
        <v>2.9484006426039214E-2</v>
      </c>
      <c r="V17" s="14">
        <f t="shared" si="6"/>
        <v>1.7541698133013865E-2</v>
      </c>
      <c r="W17" s="14">
        <f t="shared" si="7"/>
        <v>4.7025704559053076E-2</v>
      </c>
      <c r="X17" s="14">
        <f t="shared" si="8"/>
        <v>0.19786159776603571</v>
      </c>
      <c r="Y17" s="14">
        <f t="shared" si="9"/>
        <v>0.15742589482515615</v>
      </c>
      <c r="Z17" s="14">
        <f t="shared" si="10"/>
        <v>0.32995644069930302</v>
      </c>
      <c r="AA17" s="14">
        <f t="shared" si="11"/>
        <v>0.31475606670950512</v>
      </c>
      <c r="AB17" s="14">
        <f t="shared" si="12"/>
        <v>0.35528749259119186</v>
      </c>
      <c r="AC17" s="14">
        <f t="shared" si="2"/>
        <v>1</v>
      </c>
      <c r="AD17" s="17"/>
    </row>
    <row r="18" spans="1:30" x14ac:dyDescent="0.2">
      <c r="A18" s="7" t="s">
        <v>15</v>
      </c>
      <c r="B18" s="9" t="s">
        <v>22</v>
      </c>
      <c r="C18" s="7" t="s">
        <v>25</v>
      </c>
      <c r="D18" s="8">
        <v>1646892</v>
      </c>
      <c r="E18" s="8">
        <v>150248</v>
      </c>
      <c r="F18" s="8">
        <v>73487</v>
      </c>
      <c r="G18" s="8">
        <f t="shared" si="3"/>
        <v>223735</v>
      </c>
      <c r="H18" s="8">
        <v>2316006</v>
      </c>
      <c r="I18" s="8">
        <v>1018272</v>
      </c>
      <c r="J18" s="8">
        <v>2063407</v>
      </c>
      <c r="K18" s="8">
        <f t="shared" si="0"/>
        <v>1870627</v>
      </c>
      <c r="L18" s="8">
        <f t="shared" si="1"/>
        <v>3334278</v>
      </c>
      <c r="M18" s="8">
        <v>7268312</v>
      </c>
      <c r="N18" s="8"/>
      <c r="O18" s="8"/>
      <c r="P18" s="8"/>
      <c r="Q18" s="7" t="s">
        <v>15</v>
      </c>
      <c r="R18" s="9" t="s">
        <v>22</v>
      </c>
      <c r="S18" s="7" t="s">
        <v>25</v>
      </c>
      <c r="T18" s="14">
        <f t="shared" si="4"/>
        <v>0.22658520988091871</v>
      </c>
      <c r="U18" s="14">
        <f t="shared" si="5"/>
        <v>2.0671649758568427E-2</v>
      </c>
      <c r="V18" s="14">
        <f t="shared" si="6"/>
        <v>1.0110600645651975E-2</v>
      </c>
      <c r="W18" s="14">
        <f t="shared" si="7"/>
        <v>3.0782250404220401E-2</v>
      </c>
      <c r="X18" s="14">
        <f t="shared" si="8"/>
        <v>0.3186442739387082</v>
      </c>
      <c r="Y18" s="14">
        <f t="shared" si="9"/>
        <v>0.14009745316381575</v>
      </c>
      <c r="Z18" s="14">
        <f t="shared" si="10"/>
        <v>0.28389081261233695</v>
      </c>
      <c r="AA18" s="14">
        <f t="shared" si="11"/>
        <v>0.25736746028513913</v>
      </c>
      <c r="AB18" s="14">
        <f t="shared" si="12"/>
        <v>0.45874172710252392</v>
      </c>
      <c r="AC18" s="14">
        <f t="shared" si="2"/>
        <v>1</v>
      </c>
      <c r="AD18" s="17"/>
    </row>
    <row r="19" spans="1:30" x14ac:dyDescent="0.2">
      <c r="A19" s="7" t="s">
        <v>15</v>
      </c>
      <c r="B19" s="9" t="s">
        <v>33</v>
      </c>
      <c r="C19" s="7" t="s">
        <v>25</v>
      </c>
      <c r="D19" s="8">
        <v>380077</v>
      </c>
      <c r="E19" s="8">
        <v>39648</v>
      </c>
      <c r="F19" s="8">
        <v>20333</v>
      </c>
      <c r="G19" s="8">
        <f t="shared" si="3"/>
        <v>59981</v>
      </c>
      <c r="H19" s="8">
        <v>1401974</v>
      </c>
      <c r="I19" s="8">
        <v>480164</v>
      </c>
      <c r="J19" s="8">
        <v>1314092</v>
      </c>
      <c r="K19" s="8">
        <f t="shared" si="0"/>
        <v>440058</v>
      </c>
      <c r="L19" s="8">
        <f t="shared" si="1"/>
        <v>1882138</v>
      </c>
      <c r="M19" s="8">
        <v>3636288</v>
      </c>
      <c r="N19" s="8"/>
      <c r="O19" s="8"/>
      <c r="P19" s="8"/>
      <c r="Q19" s="7" t="s">
        <v>15</v>
      </c>
      <c r="R19" s="9" t="s">
        <v>33</v>
      </c>
      <c r="S19" s="7" t="s">
        <v>25</v>
      </c>
      <c r="T19" s="14">
        <f t="shared" si="4"/>
        <v>0.10452334908566098</v>
      </c>
      <c r="U19" s="14">
        <f t="shared" si="5"/>
        <v>1.0903426791277258E-2</v>
      </c>
      <c r="V19" s="14">
        <f t="shared" si="6"/>
        <v>5.5916913071791894E-3</v>
      </c>
      <c r="W19" s="14">
        <f t="shared" si="7"/>
        <v>1.6495118098456447E-2</v>
      </c>
      <c r="X19" s="14">
        <f t="shared" si="8"/>
        <v>0.38555086945808476</v>
      </c>
      <c r="Y19" s="14">
        <f t="shared" si="9"/>
        <v>0.13204784659520918</v>
      </c>
      <c r="Z19" s="14">
        <f t="shared" si="10"/>
        <v>0.36138281676258865</v>
      </c>
      <c r="AA19" s="14">
        <f t="shared" si="11"/>
        <v>0.12101846718411743</v>
      </c>
      <c r="AB19" s="14">
        <f t="shared" si="12"/>
        <v>0.51759871605329388</v>
      </c>
      <c r="AC19" s="14">
        <f t="shared" si="2"/>
        <v>1</v>
      </c>
      <c r="AD19" s="17"/>
    </row>
    <row r="20" spans="1:30" s="19" customFormat="1" x14ac:dyDescent="0.2">
      <c r="A20" s="18" t="s">
        <v>15</v>
      </c>
      <c r="B20" s="19" t="s">
        <v>9</v>
      </c>
      <c r="C20" s="18" t="s">
        <v>25</v>
      </c>
      <c r="D20" s="20">
        <v>5529021</v>
      </c>
      <c r="E20" s="20">
        <v>646921</v>
      </c>
      <c r="F20" s="20">
        <v>497084</v>
      </c>
      <c r="G20" s="20">
        <f t="shared" si="3"/>
        <v>1144005</v>
      </c>
      <c r="H20" s="20">
        <v>5713403</v>
      </c>
      <c r="I20" s="20">
        <v>3746756</v>
      </c>
      <c r="J20" s="20">
        <v>9583009</v>
      </c>
      <c r="K20" s="20">
        <f t="shared" si="0"/>
        <v>6673026</v>
      </c>
      <c r="L20" s="20">
        <f t="shared" si="1"/>
        <v>9460159</v>
      </c>
      <c r="M20" s="20">
        <v>25716194</v>
      </c>
      <c r="N20" s="20"/>
      <c r="O20" s="20"/>
      <c r="P20" s="20"/>
      <c r="Q20" s="18" t="s">
        <v>15</v>
      </c>
      <c r="R20" s="19" t="s">
        <v>9</v>
      </c>
      <c r="S20" s="18" t="s">
        <v>25</v>
      </c>
      <c r="T20" s="21">
        <f t="shared" si="4"/>
        <v>0.21500152783106241</v>
      </c>
      <c r="U20" s="21">
        <f t="shared" si="5"/>
        <v>2.5156172021411877E-2</v>
      </c>
      <c r="V20" s="21">
        <f t="shared" si="6"/>
        <v>1.9329609972611031E-2</v>
      </c>
      <c r="W20" s="14">
        <f t="shared" si="7"/>
        <v>4.4485781994022908E-2</v>
      </c>
      <c r="X20" s="21">
        <f t="shared" si="8"/>
        <v>0.22217140685748443</v>
      </c>
      <c r="Y20" s="21">
        <f t="shared" si="9"/>
        <v>0.14569636548861001</v>
      </c>
      <c r="Z20" s="21">
        <f t="shared" si="10"/>
        <v>0.37264491782882025</v>
      </c>
      <c r="AA20" s="21">
        <f t="shared" si="11"/>
        <v>0.25948730982508533</v>
      </c>
      <c r="AB20" s="21">
        <f t="shared" si="12"/>
        <v>0.36786777234609447</v>
      </c>
      <c r="AC20" s="21">
        <f t="shared" si="2"/>
        <v>1</v>
      </c>
    </row>
    <row r="24" spans="1:30" ht="36" x14ac:dyDescent="0.2">
      <c r="A24" s="6" t="s">
        <v>27</v>
      </c>
      <c r="B24" s="6" t="s">
        <v>20</v>
      </c>
      <c r="C24" s="6" t="s">
        <v>26</v>
      </c>
      <c r="D24" s="6" t="s">
        <v>10</v>
      </c>
      <c r="E24" s="6" t="s">
        <v>41</v>
      </c>
      <c r="F24" s="6" t="s">
        <v>11</v>
      </c>
      <c r="G24" s="6" t="s">
        <v>156</v>
      </c>
      <c r="H24" s="6" t="s">
        <v>12</v>
      </c>
      <c r="I24" s="6" t="s">
        <v>13</v>
      </c>
      <c r="J24" s="6" t="s">
        <v>14</v>
      </c>
      <c r="K24" s="6" t="s">
        <v>16</v>
      </c>
      <c r="L24" s="6" t="s">
        <v>17</v>
      </c>
      <c r="M24" s="6" t="s">
        <v>9</v>
      </c>
      <c r="N24" s="6"/>
      <c r="O24" s="6"/>
      <c r="P24" s="6"/>
      <c r="Q24" s="6" t="s">
        <v>27</v>
      </c>
      <c r="R24" s="6" t="s">
        <v>20</v>
      </c>
      <c r="S24" s="6" t="s">
        <v>26</v>
      </c>
      <c r="T24" s="6" t="s">
        <v>10</v>
      </c>
      <c r="U24" s="6" t="s">
        <v>41</v>
      </c>
      <c r="V24" s="6" t="s">
        <v>11</v>
      </c>
      <c r="W24" s="6" t="s">
        <v>156</v>
      </c>
      <c r="X24" s="6" t="s">
        <v>12</v>
      </c>
      <c r="Y24" s="6" t="s">
        <v>13</v>
      </c>
      <c r="Z24" s="6" t="s">
        <v>14</v>
      </c>
      <c r="AA24" s="6" t="s">
        <v>16</v>
      </c>
      <c r="AB24" s="6" t="s">
        <v>17</v>
      </c>
      <c r="AC24" s="6" t="s">
        <v>9</v>
      </c>
    </row>
    <row r="25" spans="1:30" x14ac:dyDescent="0.2">
      <c r="A25" s="7" t="s">
        <v>39</v>
      </c>
      <c r="B25" s="9" t="s">
        <v>34</v>
      </c>
      <c r="C25" s="7" t="s">
        <v>23</v>
      </c>
      <c r="D25" s="8">
        <v>150914</v>
      </c>
      <c r="E25" s="8">
        <v>29968</v>
      </c>
      <c r="F25" s="8">
        <v>62596</v>
      </c>
      <c r="G25" s="8">
        <f>SUM(E25:F25)</f>
        <v>92564</v>
      </c>
      <c r="H25" s="8">
        <v>35627</v>
      </c>
      <c r="I25" s="8">
        <v>209850</v>
      </c>
      <c r="J25" s="8">
        <v>1200990</v>
      </c>
      <c r="K25" s="8">
        <f t="shared" ref="K25:K42" si="13">D25+E25+F25</f>
        <v>243478</v>
      </c>
      <c r="L25" s="8">
        <f t="shared" ref="L25:L42" si="14">H25+I25</f>
        <v>245477</v>
      </c>
      <c r="M25" s="8">
        <v>1689945</v>
      </c>
      <c r="N25" s="8"/>
      <c r="O25" s="8"/>
      <c r="P25" s="8"/>
      <c r="Q25" s="7" t="s">
        <v>39</v>
      </c>
      <c r="R25" s="9" t="s">
        <v>34</v>
      </c>
      <c r="S25" s="7" t="s">
        <v>23</v>
      </c>
      <c r="T25" s="14">
        <f t="shared" ref="T25:T42" si="15">D25/M25</f>
        <v>8.9301131101899772E-2</v>
      </c>
      <c r="U25" s="14">
        <f t="shared" ref="U25:U42" si="16">E25/M25</f>
        <v>1.7733121492119565E-2</v>
      </c>
      <c r="V25" s="14">
        <f t="shared" ref="V25:V42" si="17">F25/M25</f>
        <v>3.7040258706644298E-2</v>
      </c>
      <c r="W25" s="14">
        <f>G25/M25</f>
        <v>5.4773380198763863E-2</v>
      </c>
      <c r="X25" s="14">
        <f t="shared" ref="X25:X42" si="18">H25/M25</f>
        <v>2.1081751181251461E-2</v>
      </c>
      <c r="Y25" s="14">
        <f t="shared" ref="Y25:Y42" si="19">I25/M25</f>
        <v>0.12417563885215199</v>
      </c>
      <c r="Z25" s="14">
        <f t="shared" ref="Z25:Z42" si="20">J25/M25</f>
        <v>0.71066809866593295</v>
      </c>
      <c r="AA25" s="14">
        <f t="shared" ref="AA25:AA42" si="21">K25/M25</f>
        <v>0.14407451130066362</v>
      </c>
      <c r="AB25" s="14">
        <f t="shared" ref="AB25:AB42" si="22">L25/M25</f>
        <v>0.14525739003340346</v>
      </c>
      <c r="AC25" s="14">
        <f t="shared" ref="AC25:AC42" si="23">M25/M25</f>
        <v>1</v>
      </c>
      <c r="AD25" s="17"/>
    </row>
    <row r="26" spans="1:30" x14ac:dyDescent="0.2">
      <c r="A26" s="7" t="s">
        <v>39</v>
      </c>
      <c r="B26" s="9" t="s">
        <v>35</v>
      </c>
      <c r="C26" s="7" t="s">
        <v>23</v>
      </c>
      <c r="D26" s="8">
        <v>519148</v>
      </c>
      <c r="E26" s="8">
        <v>124684</v>
      </c>
      <c r="F26" s="8">
        <v>113298</v>
      </c>
      <c r="G26" s="8">
        <f t="shared" ref="G26:G42" si="24">SUM(E26:F26)</f>
        <v>237982</v>
      </c>
      <c r="H26" s="8">
        <v>257629</v>
      </c>
      <c r="I26" s="8">
        <v>353385</v>
      </c>
      <c r="J26" s="8">
        <v>763262</v>
      </c>
      <c r="K26" s="8">
        <f t="shared" si="13"/>
        <v>757130</v>
      </c>
      <c r="L26" s="8">
        <f t="shared" si="14"/>
        <v>611014</v>
      </c>
      <c r="M26" s="8">
        <v>2131406</v>
      </c>
      <c r="N26" s="8"/>
      <c r="O26" s="8"/>
      <c r="P26" s="8"/>
      <c r="Q26" s="7" t="s">
        <v>39</v>
      </c>
      <c r="R26" s="9" t="s">
        <v>35</v>
      </c>
      <c r="S26" s="7" t="s">
        <v>23</v>
      </c>
      <c r="T26" s="14">
        <f t="shared" si="15"/>
        <v>0.24357067588249259</v>
      </c>
      <c r="U26" s="14">
        <f t="shared" si="16"/>
        <v>5.8498474715751009E-2</v>
      </c>
      <c r="V26" s="14">
        <f t="shared" si="17"/>
        <v>5.3156461040271073E-2</v>
      </c>
      <c r="W26" s="14">
        <f t="shared" ref="W26:W42" si="25">G26/M26</f>
        <v>0.11165493575602208</v>
      </c>
      <c r="X26" s="14">
        <f t="shared" si="18"/>
        <v>0.12087279476552097</v>
      </c>
      <c r="Y26" s="14">
        <f t="shared" si="19"/>
        <v>0.16579900779110127</v>
      </c>
      <c r="Z26" s="14">
        <f t="shared" si="20"/>
        <v>0.35810258580486309</v>
      </c>
      <c r="AA26" s="14">
        <f t="shared" si="21"/>
        <v>0.35522561163851468</v>
      </c>
      <c r="AB26" s="14">
        <f t="shared" si="22"/>
        <v>0.28667180255662222</v>
      </c>
      <c r="AC26" s="14">
        <f t="shared" si="23"/>
        <v>1</v>
      </c>
      <c r="AD26" s="17"/>
    </row>
    <row r="27" spans="1:30" x14ac:dyDescent="0.2">
      <c r="A27" s="7" t="s">
        <v>39</v>
      </c>
      <c r="B27" s="9" t="s">
        <v>36</v>
      </c>
      <c r="C27" s="7" t="s">
        <v>23</v>
      </c>
      <c r="D27" s="8">
        <v>899678</v>
      </c>
      <c r="E27" s="8">
        <v>141549</v>
      </c>
      <c r="F27" s="8">
        <v>86599</v>
      </c>
      <c r="G27" s="8">
        <f t="shared" si="24"/>
        <v>228148</v>
      </c>
      <c r="H27" s="8">
        <v>751404</v>
      </c>
      <c r="I27" s="8">
        <v>677551</v>
      </c>
      <c r="J27" s="8">
        <v>1118755</v>
      </c>
      <c r="K27" s="8">
        <f t="shared" si="13"/>
        <v>1127826</v>
      </c>
      <c r="L27" s="8">
        <f t="shared" si="14"/>
        <v>1428955</v>
      </c>
      <c r="M27" s="8">
        <v>3675536</v>
      </c>
      <c r="N27" s="8"/>
      <c r="O27" s="8"/>
      <c r="P27" s="8"/>
      <c r="Q27" s="7" t="s">
        <v>39</v>
      </c>
      <c r="R27" s="9" t="s">
        <v>36</v>
      </c>
      <c r="S27" s="7" t="s">
        <v>23</v>
      </c>
      <c r="T27" s="14">
        <f t="shared" si="15"/>
        <v>0.24477463967160165</v>
      </c>
      <c r="U27" s="14">
        <f t="shared" si="16"/>
        <v>3.8511117834242409E-2</v>
      </c>
      <c r="V27" s="14">
        <f t="shared" si="17"/>
        <v>2.356091737368373E-2</v>
      </c>
      <c r="W27" s="14">
        <f t="shared" si="25"/>
        <v>6.2072035207926139E-2</v>
      </c>
      <c r="X27" s="14">
        <f t="shared" si="18"/>
        <v>0.20443385672184955</v>
      </c>
      <c r="Y27" s="14">
        <f t="shared" si="19"/>
        <v>0.18434073288902625</v>
      </c>
      <c r="Z27" s="14">
        <f t="shared" si="20"/>
        <v>0.30437873550959643</v>
      </c>
      <c r="AA27" s="14">
        <f t="shared" si="21"/>
        <v>0.30684667487952777</v>
      </c>
      <c r="AB27" s="14">
        <f t="shared" si="22"/>
        <v>0.3887745896108758</v>
      </c>
      <c r="AC27" s="14">
        <f t="shared" si="23"/>
        <v>1</v>
      </c>
      <c r="AD27" s="17"/>
    </row>
    <row r="28" spans="1:30" x14ac:dyDescent="0.2">
      <c r="A28" s="7" t="s">
        <v>39</v>
      </c>
      <c r="B28" s="9" t="s">
        <v>37</v>
      </c>
      <c r="C28" s="7" t="s">
        <v>23</v>
      </c>
      <c r="D28" s="8">
        <v>802657</v>
      </c>
      <c r="E28" s="8">
        <v>106434</v>
      </c>
      <c r="F28" s="8">
        <v>36834</v>
      </c>
      <c r="G28" s="8">
        <f t="shared" si="24"/>
        <v>143268</v>
      </c>
      <c r="H28" s="8">
        <v>1530635</v>
      </c>
      <c r="I28" s="8">
        <v>583086</v>
      </c>
      <c r="J28" s="8">
        <v>803089</v>
      </c>
      <c r="K28" s="8">
        <f t="shared" si="13"/>
        <v>945925</v>
      </c>
      <c r="L28" s="8">
        <f t="shared" si="14"/>
        <v>2113721</v>
      </c>
      <c r="M28" s="8">
        <v>3862735</v>
      </c>
      <c r="N28" s="8"/>
      <c r="O28" s="8"/>
      <c r="P28" s="8"/>
      <c r="Q28" s="7" t="s">
        <v>39</v>
      </c>
      <c r="R28" s="9" t="s">
        <v>37</v>
      </c>
      <c r="S28" s="7" t="s">
        <v>23</v>
      </c>
      <c r="T28" s="14">
        <f t="shared" si="15"/>
        <v>0.20779499499706813</v>
      </c>
      <c r="U28" s="14">
        <f t="shared" si="16"/>
        <v>2.7554051727597156E-2</v>
      </c>
      <c r="V28" s="14">
        <f t="shared" si="17"/>
        <v>9.5357305121889016E-3</v>
      </c>
      <c r="W28" s="14">
        <f t="shared" si="25"/>
        <v>3.7089782239786061E-2</v>
      </c>
      <c r="X28" s="14">
        <f t="shared" si="18"/>
        <v>0.39625679732106917</v>
      </c>
      <c r="Y28" s="14">
        <f t="shared" si="19"/>
        <v>0.15095159258918875</v>
      </c>
      <c r="Z28" s="14">
        <f t="shared" si="20"/>
        <v>0.20790683285288791</v>
      </c>
      <c r="AA28" s="14">
        <f t="shared" si="21"/>
        <v>0.2448847772368542</v>
      </c>
      <c r="AB28" s="14">
        <f t="shared" si="22"/>
        <v>0.54720838991025789</v>
      </c>
      <c r="AC28" s="14">
        <f t="shared" si="23"/>
        <v>1</v>
      </c>
      <c r="AD28" s="17"/>
    </row>
    <row r="29" spans="1:30" x14ac:dyDescent="0.2">
      <c r="A29" s="7" t="s">
        <v>39</v>
      </c>
      <c r="B29" s="9" t="s">
        <v>38</v>
      </c>
      <c r="C29" s="7" t="s">
        <v>23</v>
      </c>
      <c r="D29" s="8">
        <v>163024</v>
      </c>
      <c r="E29" s="8">
        <v>18327</v>
      </c>
      <c r="F29" s="8">
        <v>7749</v>
      </c>
      <c r="G29" s="8">
        <f t="shared" si="24"/>
        <v>26076</v>
      </c>
      <c r="H29" s="8">
        <v>926028</v>
      </c>
      <c r="I29" s="8">
        <v>218077</v>
      </c>
      <c r="J29" s="8">
        <v>309350</v>
      </c>
      <c r="K29" s="8">
        <f t="shared" si="13"/>
        <v>189100</v>
      </c>
      <c r="L29" s="8">
        <f t="shared" si="14"/>
        <v>1144105</v>
      </c>
      <c r="M29" s="8">
        <v>1642555</v>
      </c>
      <c r="N29" s="8"/>
      <c r="O29" s="8"/>
      <c r="P29" s="8"/>
      <c r="Q29" s="7" t="s">
        <v>39</v>
      </c>
      <c r="R29" s="9" t="s">
        <v>38</v>
      </c>
      <c r="S29" s="7" t="s">
        <v>23</v>
      </c>
      <c r="T29" s="14">
        <f t="shared" si="15"/>
        <v>9.925025341617176E-2</v>
      </c>
      <c r="U29" s="14">
        <f t="shared" si="16"/>
        <v>1.1157617248737485E-2</v>
      </c>
      <c r="V29" s="14">
        <f t="shared" si="17"/>
        <v>4.7176502461104804E-3</v>
      </c>
      <c r="W29" s="14">
        <f t="shared" si="25"/>
        <v>1.5875267494847967E-2</v>
      </c>
      <c r="X29" s="14">
        <f t="shared" si="18"/>
        <v>0.56377290258164869</v>
      </c>
      <c r="Y29" s="14">
        <f t="shared" si="19"/>
        <v>0.13276693931101241</v>
      </c>
      <c r="Z29" s="14">
        <f t="shared" si="20"/>
        <v>0.18833463719631915</v>
      </c>
      <c r="AA29" s="14">
        <f t="shared" si="21"/>
        <v>0.11512552091101973</v>
      </c>
      <c r="AB29" s="14">
        <f t="shared" si="22"/>
        <v>0.69653984189266116</v>
      </c>
      <c r="AC29" s="14">
        <f t="shared" si="23"/>
        <v>1</v>
      </c>
      <c r="AD29" s="17"/>
    </row>
    <row r="30" spans="1:30" s="19" customFormat="1" x14ac:dyDescent="0.2">
      <c r="A30" s="18" t="s">
        <v>39</v>
      </c>
      <c r="B30" s="19" t="s">
        <v>9</v>
      </c>
      <c r="C30" s="18" t="s">
        <v>23</v>
      </c>
      <c r="D30" s="20">
        <v>2535421</v>
      </c>
      <c r="E30" s="20">
        <v>420962</v>
      </c>
      <c r="F30" s="20">
        <v>307076</v>
      </c>
      <c r="G30" s="20">
        <f t="shared" si="24"/>
        <v>728038</v>
      </c>
      <c r="H30" s="20">
        <v>3501323</v>
      </c>
      <c r="I30" s="20">
        <v>2041949</v>
      </c>
      <c r="J30" s="20">
        <v>4195446</v>
      </c>
      <c r="K30" s="20">
        <f t="shared" si="13"/>
        <v>3263459</v>
      </c>
      <c r="L30" s="20">
        <f t="shared" si="14"/>
        <v>5543272</v>
      </c>
      <c r="M30" s="20">
        <v>13002177</v>
      </c>
      <c r="N30" s="20"/>
      <c r="O30" s="20"/>
      <c r="P30" s="20"/>
      <c r="Q30" s="18" t="s">
        <v>39</v>
      </c>
      <c r="R30" s="19" t="s">
        <v>9</v>
      </c>
      <c r="S30" s="18" t="s">
        <v>23</v>
      </c>
      <c r="T30" s="21">
        <f t="shared" si="15"/>
        <v>0.19499972966065607</v>
      </c>
      <c r="U30" s="21">
        <f t="shared" si="16"/>
        <v>3.2376270527620106E-2</v>
      </c>
      <c r="V30" s="21">
        <f t="shared" si="17"/>
        <v>2.3617275783893728E-2</v>
      </c>
      <c r="W30" s="14">
        <f t="shared" si="25"/>
        <v>5.5993546311513834E-2</v>
      </c>
      <c r="X30" s="21">
        <f t="shared" si="18"/>
        <v>0.26928744317201653</v>
      </c>
      <c r="Y30" s="21">
        <f t="shared" si="19"/>
        <v>0.15704670071788748</v>
      </c>
      <c r="Z30" s="21">
        <f t="shared" si="20"/>
        <v>0.32267258013792616</v>
      </c>
      <c r="AA30" s="21">
        <f t="shared" si="21"/>
        <v>0.25099327597216992</v>
      </c>
      <c r="AB30" s="21">
        <f t="shared" si="22"/>
        <v>0.42633414388990398</v>
      </c>
      <c r="AC30" s="21">
        <f t="shared" si="23"/>
        <v>1</v>
      </c>
      <c r="AD30" s="22"/>
    </row>
    <row r="31" spans="1:30" x14ac:dyDescent="0.2">
      <c r="A31" s="7" t="s">
        <v>39</v>
      </c>
      <c r="B31" s="9" t="s">
        <v>34</v>
      </c>
      <c r="C31" s="7" t="s">
        <v>24</v>
      </c>
      <c r="D31" s="8">
        <v>149009</v>
      </c>
      <c r="E31" s="8">
        <v>36259</v>
      </c>
      <c r="F31" s="8">
        <v>59998</v>
      </c>
      <c r="G31" s="8">
        <f t="shared" si="24"/>
        <v>96257</v>
      </c>
      <c r="H31" s="8">
        <v>34738</v>
      </c>
      <c r="I31" s="8">
        <v>188063</v>
      </c>
      <c r="J31" s="8">
        <v>1137546</v>
      </c>
      <c r="K31" s="8">
        <f t="shared" si="13"/>
        <v>245266</v>
      </c>
      <c r="L31" s="8">
        <f t="shared" si="14"/>
        <v>222801</v>
      </c>
      <c r="M31" s="8">
        <v>1605613</v>
      </c>
      <c r="N31" s="8"/>
      <c r="O31" s="8"/>
      <c r="P31" s="8"/>
      <c r="Q31" s="7" t="s">
        <v>39</v>
      </c>
      <c r="R31" s="9" t="s">
        <v>34</v>
      </c>
      <c r="S31" s="7" t="s">
        <v>24</v>
      </c>
      <c r="T31" s="14">
        <f t="shared" si="15"/>
        <v>9.2805053272488447E-2</v>
      </c>
      <c r="U31" s="14">
        <f t="shared" si="16"/>
        <v>2.2582652233134635E-2</v>
      </c>
      <c r="V31" s="14">
        <f t="shared" si="17"/>
        <v>3.7367659579238585E-2</v>
      </c>
      <c r="W31" s="14">
        <f t="shared" si="25"/>
        <v>5.9950311812373216E-2</v>
      </c>
      <c r="X31" s="14">
        <f t="shared" si="18"/>
        <v>2.1635350486076035E-2</v>
      </c>
      <c r="Y31" s="14">
        <f t="shared" si="19"/>
        <v>0.11712847367329488</v>
      </c>
      <c r="Z31" s="14">
        <f t="shared" si="20"/>
        <v>0.70848081075576741</v>
      </c>
      <c r="AA31" s="14">
        <f t="shared" si="21"/>
        <v>0.15275536508486168</v>
      </c>
      <c r="AB31" s="14">
        <f>L31/M31</f>
        <v>0.13876382415937091</v>
      </c>
      <c r="AC31" s="14">
        <f t="shared" si="23"/>
        <v>1</v>
      </c>
      <c r="AD31" s="17"/>
    </row>
    <row r="32" spans="1:30" x14ac:dyDescent="0.2">
      <c r="A32" s="7" t="s">
        <v>39</v>
      </c>
      <c r="B32" s="9" t="s">
        <v>35</v>
      </c>
      <c r="C32" s="7" t="s">
        <v>24</v>
      </c>
      <c r="D32" s="8">
        <v>407243</v>
      </c>
      <c r="E32" s="8">
        <v>117265</v>
      </c>
      <c r="F32" s="8">
        <v>64203</v>
      </c>
      <c r="G32" s="8">
        <f t="shared" si="24"/>
        <v>181468</v>
      </c>
      <c r="H32" s="8">
        <v>274966</v>
      </c>
      <c r="I32" s="8">
        <v>345012</v>
      </c>
      <c r="J32" s="8">
        <v>870523</v>
      </c>
      <c r="K32" s="8">
        <f t="shared" si="13"/>
        <v>588711</v>
      </c>
      <c r="L32" s="8">
        <f t="shared" si="14"/>
        <v>619978</v>
      </c>
      <c r="M32" s="8">
        <v>2079212</v>
      </c>
      <c r="N32" s="8"/>
      <c r="O32" s="8"/>
      <c r="P32" s="8"/>
      <c r="Q32" s="7" t="s">
        <v>39</v>
      </c>
      <c r="R32" s="9" t="s">
        <v>35</v>
      </c>
      <c r="S32" s="7" t="s">
        <v>24</v>
      </c>
      <c r="T32" s="14">
        <f t="shared" si="15"/>
        <v>0.19586410620946781</v>
      </c>
      <c r="U32" s="14">
        <f t="shared" si="16"/>
        <v>5.6398770303364931E-2</v>
      </c>
      <c r="V32" s="14">
        <f t="shared" si="17"/>
        <v>3.0878525133560215E-2</v>
      </c>
      <c r="W32" s="14">
        <f t="shared" si="25"/>
        <v>8.727729543692514E-2</v>
      </c>
      <c r="X32" s="14">
        <f t="shared" si="18"/>
        <v>0.13224529292828244</v>
      </c>
      <c r="Y32" s="14">
        <f t="shared" si="19"/>
        <v>0.16593401731040414</v>
      </c>
      <c r="Z32" s="14">
        <f t="shared" si="20"/>
        <v>0.41867928811492044</v>
      </c>
      <c r="AA32" s="14">
        <f t="shared" si="21"/>
        <v>0.28314140164639295</v>
      </c>
      <c r="AB32" s="14">
        <f t="shared" si="22"/>
        <v>0.2981793102386866</v>
      </c>
      <c r="AC32" s="14">
        <f t="shared" si="23"/>
        <v>1</v>
      </c>
      <c r="AD32" s="17"/>
    </row>
    <row r="33" spans="1:30" x14ac:dyDescent="0.2">
      <c r="A33" s="7" t="s">
        <v>39</v>
      </c>
      <c r="B33" s="9" t="s">
        <v>36</v>
      </c>
      <c r="C33" s="7" t="s">
        <v>24</v>
      </c>
      <c r="D33" s="8">
        <v>712667</v>
      </c>
      <c r="E33" s="8">
        <v>136497</v>
      </c>
      <c r="F33" s="8">
        <v>54286</v>
      </c>
      <c r="G33" s="8">
        <f t="shared" si="24"/>
        <v>190783</v>
      </c>
      <c r="H33" s="8">
        <v>774680</v>
      </c>
      <c r="I33" s="8">
        <v>630662</v>
      </c>
      <c r="J33" s="8">
        <v>1352000</v>
      </c>
      <c r="K33" s="8">
        <f t="shared" si="13"/>
        <v>903450</v>
      </c>
      <c r="L33" s="8">
        <f t="shared" si="14"/>
        <v>1405342</v>
      </c>
      <c r="M33" s="8">
        <v>3660792</v>
      </c>
      <c r="N33" s="8"/>
      <c r="O33" s="8"/>
      <c r="P33" s="8"/>
      <c r="Q33" s="7" t="s">
        <v>39</v>
      </c>
      <c r="R33" s="9" t="s">
        <v>36</v>
      </c>
      <c r="S33" s="7" t="s">
        <v>24</v>
      </c>
      <c r="T33" s="14">
        <f t="shared" si="15"/>
        <v>0.19467563303241484</v>
      </c>
      <c r="U33" s="14">
        <f t="shared" si="16"/>
        <v>3.7286193807241713E-2</v>
      </c>
      <c r="V33" s="14">
        <f t="shared" si="17"/>
        <v>1.4829031531974502E-2</v>
      </c>
      <c r="W33" s="14">
        <f t="shared" si="25"/>
        <v>5.2115225339216212E-2</v>
      </c>
      <c r="X33" s="14">
        <f t="shared" si="18"/>
        <v>0.21161540999871067</v>
      </c>
      <c r="Y33" s="14">
        <f t="shared" si="19"/>
        <v>0.17227474273326646</v>
      </c>
      <c r="Z33" s="14">
        <f t="shared" si="20"/>
        <v>0.36931898889639181</v>
      </c>
      <c r="AA33" s="14">
        <f t="shared" si="21"/>
        <v>0.24679085837163106</v>
      </c>
      <c r="AB33" s="14">
        <f t="shared" si="22"/>
        <v>0.38389015273197713</v>
      </c>
      <c r="AC33" s="14">
        <f t="shared" si="23"/>
        <v>1</v>
      </c>
      <c r="AD33" s="17"/>
    </row>
    <row r="34" spans="1:30" x14ac:dyDescent="0.2">
      <c r="A34" s="7" t="s">
        <v>39</v>
      </c>
      <c r="B34" s="9" t="s">
        <v>37</v>
      </c>
      <c r="C34" s="7" t="s">
        <v>24</v>
      </c>
      <c r="D34" s="8">
        <v>732524</v>
      </c>
      <c r="E34" s="8">
        <v>89595</v>
      </c>
      <c r="F34" s="8">
        <v>33607</v>
      </c>
      <c r="G34" s="8">
        <f t="shared" si="24"/>
        <v>123202</v>
      </c>
      <c r="H34" s="8">
        <v>1145394</v>
      </c>
      <c r="I34" s="8">
        <v>595218</v>
      </c>
      <c r="J34" s="8">
        <v>1350233</v>
      </c>
      <c r="K34" s="8">
        <f t="shared" si="13"/>
        <v>855726</v>
      </c>
      <c r="L34" s="8">
        <f t="shared" si="14"/>
        <v>1740612</v>
      </c>
      <c r="M34" s="8">
        <v>3946571</v>
      </c>
      <c r="N34" s="8"/>
      <c r="O34" s="8"/>
      <c r="P34" s="8"/>
      <c r="Q34" s="7" t="s">
        <v>39</v>
      </c>
      <c r="R34" s="9" t="s">
        <v>37</v>
      </c>
      <c r="S34" s="7" t="s">
        <v>24</v>
      </c>
      <c r="T34" s="14">
        <f t="shared" si="15"/>
        <v>0.1856102424104368</v>
      </c>
      <c r="U34" s="14">
        <f t="shared" si="16"/>
        <v>2.2701986103886133E-2</v>
      </c>
      <c r="V34" s="14">
        <f t="shared" si="17"/>
        <v>8.5154935765757167E-3</v>
      </c>
      <c r="W34" s="14">
        <f t="shared" si="25"/>
        <v>3.1217479680461849E-2</v>
      </c>
      <c r="X34" s="14">
        <f t="shared" si="18"/>
        <v>0.29022510934175516</v>
      </c>
      <c r="Y34" s="14">
        <f t="shared" si="19"/>
        <v>0.15081902745446618</v>
      </c>
      <c r="Z34" s="14">
        <f t="shared" si="20"/>
        <v>0.34212814111288004</v>
      </c>
      <c r="AA34" s="14">
        <f t="shared" si="21"/>
        <v>0.21682772209089865</v>
      </c>
      <c r="AB34" s="14">
        <f t="shared" si="22"/>
        <v>0.44104413679622134</v>
      </c>
      <c r="AC34" s="14">
        <f t="shared" si="23"/>
        <v>1</v>
      </c>
      <c r="AD34" s="17"/>
    </row>
    <row r="35" spans="1:30" x14ac:dyDescent="0.2">
      <c r="A35" s="7" t="s">
        <v>39</v>
      </c>
      <c r="B35" s="9" t="s">
        <v>38</v>
      </c>
      <c r="C35" s="7" t="s">
        <v>24</v>
      </c>
      <c r="D35" s="8">
        <v>185701</v>
      </c>
      <c r="E35" s="8">
        <v>25062</v>
      </c>
      <c r="F35" s="8">
        <v>9662</v>
      </c>
      <c r="G35" s="8">
        <f t="shared" si="24"/>
        <v>34724</v>
      </c>
      <c r="H35" s="8">
        <v>575875</v>
      </c>
      <c r="I35" s="8">
        <v>305645</v>
      </c>
      <c r="J35" s="8">
        <v>1000591</v>
      </c>
      <c r="K35" s="8">
        <f t="shared" si="13"/>
        <v>220425</v>
      </c>
      <c r="L35" s="8">
        <f t="shared" si="14"/>
        <v>881520</v>
      </c>
      <c r="M35" s="8">
        <v>2102536</v>
      </c>
      <c r="N35" s="8"/>
      <c r="O35" s="8"/>
      <c r="P35" s="8"/>
      <c r="Q35" s="7" t="s">
        <v>39</v>
      </c>
      <c r="R35" s="9" t="s">
        <v>38</v>
      </c>
      <c r="S35" s="7" t="s">
        <v>24</v>
      </c>
      <c r="T35" s="14">
        <f t="shared" si="15"/>
        <v>8.8322387821183568E-2</v>
      </c>
      <c r="U35" s="14">
        <f t="shared" si="16"/>
        <v>1.1919891026836164E-2</v>
      </c>
      <c r="V35" s="14">
        <f t="shared" si="17"/>
        <v>4.5954028848970959E-3</v>
      </c>
      <c r="W35" s="14">
        <f t="shared" si="25"/>
        <v>1.6515293911733259E-2</v>
      </c>
      <c r="X35" s="14">
        <f t="shared" si="18"/>
        <v>0.27389542913890652</v>
      </c>
      <c r="Y35" s="14">
        <f t="shared" si="19"/>
        <v>0.14536968689240043</v>
      </c>
      <c r="Z35" s="14">
        <f t="shared" si="20"/>
        <v>0.47589720223577625</v>
      </c>
      <c r="AA35" s="14">
        <f t="shared" si="21"/>
        <v>0.10483768173291683</v>
      </c>
      <c r="AB35" s="14">
        <f t="shared" si="22"/>
        <v>0.41926511603130695</v>
      </c>
      <c r="AC35" s="14">
        <f t="shared" si="23"/>
        <v>1</v>
      </c>
      <c r="AD35" s="17"/>
    </row>
    <row r="36" spans="1:30" s="19" customFormat="1" x14ac:dyDescent="0.2">
      <c r="A36" s="18" t="s">
        <v>39</v>
      </c>
      <c r="B36" s="19" t="s">
        <v>9</v>
      </c>
      <c r="C36" s="18" t="s">
        <v>24</v>
      </c>
      <c r="D36" s="20">
        <v>2187144</v>
      </c>
      <c r="E36" s="20">
        <v>404678</v>
      </c>
      <c r="F36" s="20">
        <v>221756</v>
      </c>
      <c r="G36" s="20">
        <f t="shared" si="24"/>
        <v>626434</v>
      </c>
      <c r="H36" s="20">
        <v>2805653</v>
      </c>
      <c r="I36" s="20">
        <v>2064600</v>
      </c>
      <c r="J36" s="20">
        <v>5710893</v>
      </c>
      <c r="K36" s="20">
        <f t="shared" si="13"/>
        <v>2813578</v>
      </c>
      <c r="L36" s="20">
        <f t="shared" si="14"/>
        <v>4870253</v>
      </c>
      <c r="M36" s="20">
        <v>13394724</v>
      </c>
      <c r="N36" s="20"/>
      <c r="O36" s="20"/>
      <c r="P36" s="20"/>
      <c r="Q36" s="18" t="s">
        <v>39</v>
      </c>
      <c r="R36" s="19" t="s">
        <v>9</v>
      </c>
      <c r="S36" s="18" t="s">
        <v>24</v>
      </c>
      <c r="T36" s="21">
        <f t="shared" si="15"/>
        <v>0.16328399151785433</v>
      </c>
      <c r="U36" s="21">
        <f t="shared" si="16"/>
        <v>3.021174605762687E-2</v>
      </c>
      <c r="V36" s="21">
        <f t="shared" si="17"/>
        <v>1.6555473632752716E-2</v>
      </c>
      <c r="W36" s="14">
        <f t="shared" si="25"/>
        <v>4.6767219690379586E-2</v>
      </c>
      <c r="X36" s="21">
        <f t="shared" si="18"/>
        <v>0.20945956034629754</v>
      </c>
      <c r="Y36" s="21">
        <f t="shared" si="19"/>
        <v>0.15413531477020356</v>
      </c>
      <c r="Z36" s="21">
        <f t="shared" si="20"/>
        <v>0.42635391367526498</v>
      </c>
      <c r="AA36" s="21">
        <f t="shared" si="21"/>
        <v>0.21005121120823392</v>
      </c>
      <c r="AB36" s="21">
        <f t="shared" si="22"/>
        <v>0.36359487511650107</v>
      </c>
      <c r="AC36" s="21">
        <f t="shared" si="23"/>
        <v>1</v>
      </c>
      <c r="AD36" s="22"/>
    </row>
    <row r="37" spans="1:30" x14ac:dyDescent="0.2">
      <c r="A37" s="7" t="s">
        <v>39</v>
      </c>
      <c r="B37" s="9" t="s">
        <v>34</v>
      </c>
      <c r="C37" s="7" t="s">
        <v>25</v>
      </c>
      <c r="D37" s="8">
        <v>299923</v>
      </c>
      <c r="E37" s="8">
        <v>66227</v>
      </c>
      <c r="F37" s="8">
        <v>122594</v>
      </c>
      <c r="G37" s="8">
        <f t="shared" si="24"/>
        <v>188821</v>
      </c>
      <c r="H37" s="8">
        <v>70365</v>
      </c>
      <c r="I37" s="8">
        <v>397913</v>
      </c>
      <c r="J37" s="8">
        <v>2338536</v>
      </c>
      <c r="K37" s="8">
        <f t="shared" si="13"/>
        <v>488744</v>
      </c>
      <c r="L37" s="8">
        <f t="shared" si="14"/>
        <v>468278</v>
      </c>
      <c r="M37" s="8">
        <v>3295558</v>
      </c>
      <c r="N37" s="8"/>
      <c r="O37" s="8"/>
      <c r="P37" s="8"/>
      <c r="Q37" s="7" t="s">
        <v>39</v>
      </c>
      <c r="R37" s="9" t="s">
        <v>34</v>
      </c>
      <c r="S37" s="7" t="s">
        <v>25</v>
      </c>
      <c r="T37" s="14">
        <f t="shared" si="15"/>
        <v>9.1008260209651901E-2</v>
      </c>
      <c r="U37" s="14">
        <f t="shared" si="16"/>
        <v>2.0095838094793053E-2</v>
      </c>
      <c r="V37" s="14">
        <f t="shared" si="17"/>
        <v>3.7199770114803014E-2</v>
      </c>
      <c r="W37" s="14">
        <f t="shared" si="25"/>
        <v>5.7295608209596068E-2</v>
      </c>
      <c r="X37" s="14">
        <f t="shared" si="18"/>
        <v>2.135146764220202E-2</v>
      </c>
      <c r="Y37" s="14">
        <f t="shared" si="19"/>
        <v>0.12074222331999619</v>
      </c>
      <c r="Z37" s="14">
        <f t="shared" si="20"/>
        <v>0.70960244061855382</v>
      </c>
      <c r="AA37" s="14">
        <f t="shared" si="21"/>
        <v>0.14830386841924798</v>
      </c>
      <c r="AB37" s="14">
        <f t="shared" si="22"/>
        <v>0.1420936909621982</v>
      </c>
      <c r="AC37" s="14">
        <f t="shared" si="23"/>
        <v>1</v>
      </c>
      <c r="AD37" s="17"/>
    </row>
    <row r="38" spans="1:30" x14ac:dyDescent="0.2">
      <c r="A38" s="7" t="s">
        <v>39</v>
      </c>
      <c r="B38" s="9" t="s">
        <v>35</v>
      </c>
      <c r="C38" s="7" t="s">
        <v>25</v>
      </c>
      <c r="D38" s="8">
        <v>926391</v>
      </c>
      <c r="E38" s="8">
        <v>241949</v>
      </c>
      <c r="F38" s="8">
        <v>177501</v>
      </c>
      <c r="G38" s="8">
        <f t="shared" si="24"/>
        <v>419450</v>
      </c>
      <c r="H38" s="8">
        <v>532595</v>
      </c>
      <c r="I38" s="8">
        <v>698397</v>
      </c>
      <c r="J38" s="8">
        <v>1633785</v>
      </c>
      <c r="K38" s="8">
        <f t="shared" si="13"/>
        <v>1345841</v>
      </c>
      <c r="L38" s="8">
        <f t="shared" si="14"/>
        <v>1230992</v>
      </c>
      <c r="M38" s="8">
        <v>4210618</v>
      </c>
      <c r="N38" s="8"/>
      <c r="O38" s="8"/>
      <c r="P38" s="8"/>
      <c r="Q38" s="7" t="s">
        <v>39</v>
      </c>
      <c r="R38" s="9" t="s">
        <v>35</v>
      </c>
      <c r="S38" s="7" t="s">
        <v>25</v>
      </c>
      <c r="T38" s="14">
        <f t="shared" si="15"/>
        <v>0.22001307171536338</v>
      </c>
      <c r="U38" s="14">
        <f t="shared" si="16"/>
        <v>5.746163627287016E-2</v>
      </c>
      <c r="V38" s="14">
        <f t="shared" si="17"/>
        <v>4.2155569562472781E-2</v>
      </c>
      <c r="W38" s="14">
        <f t="shared" si="25"/>
        <v>9.9617205835342934E-2</v>
      </c>
      <c r="X38" s="14">
        <f t="shared" si="18"/>
        <v>0.12648855821164495</v>
      </c>
      <c r="Y38" s="14">
        <f t="shared" si="19"/>
        <v>0.16586567577490999</v>
      </c>
      <c r="Z38" s="14">
        <f t="shared" si="20"/>
        <v>0.3880154884627387</v>
      </c>
      <c r="AA38" s="14">
        <f t="shared" si="21"/>
        <v>0.31963027755070633</v>
      </c>
      <c r="AB38" s="14">
        <f t="shared" si="22"/>
        <v>0.29235423398655497</v>
      </c>
      <c r="AC38" s="14">
        <f t="shared" si="23"/>
        <v>1</v>
      </c>
      <c r="AD38" s="17"/>
    </row>
    <row r="39" spans="1:30" x14ac:dyDescent="0.2">
      <c r="A39" s="7" t="s">
        <v>39</v>
      </c>
      <c r="B39" s="9" t="s">
        <v>36</v>
      </c>
      <c r="C39" s="7" t="s">
        <v>25</v>
      </c>
      <c r="D39" s="8">
        <v>1612345</v>
      </c>
      <c r="E39" s="8">
        <v>278046</v>
      </c>
      <c r="F39" s="8">
        <v>140885</v>
      </c>
      <c r="G39" s="8">
        <f t="shared" si="24"/>
        <v>418931</v>
      </c>
      <c r="H39" s="8">
        <v>1526084</v>
      </c>
      <c r="I39" s="8">
        <v>1308213</v>
      </c>
      <c r="J39" s="8">
        <v>2470755</v>
      </c>
      <c r="K39" s="8">
        <f t="shared" si="13"/>
        <v>2031276</v>
      </c>
      <c r="L39" s="8">
        <f t="shared" si="14"/>
        <v>2834297</v>
      </c>
      <c r="M39" s="8">
        <v>7336328</v>
      </c>
      <c r="N39" s="8"/>
      <c r="O39" s="8"/>
      <c r="P39" s="8"/>
      <c r="Q39" s="7" t="s">
        <v>39</v>
      </c>
      <c r="R39" s="9" t="s">
        <v>36</v>
      </c>
      <c r="S39" s="7" t="s">
        <v>25</v>
      </c>
      <c r="T39" s="14">
        <f t="shared" si="15"/>
        <v>0.21977547895895602</v>
      </c>
      <c r="U39" s="14">
        <f t="shared" si="16"/>
        <v>3.7899886700812721E-2</v>
      </c>
      <c r="V39" s="14">
        <f t="shared" si="17"/>
        <v>1.9203748796400598E-2</v>
      </c>
      <c r="W39" s="14">
        <f t="shared" si="25"/>
        <v>5.7103635497213319E-2</v>
      </c>
      <c r="X39" s="14">
        <f t="shared" si="18"/>
        <v>0.20801741688757647</v>
      </c>
      <c r="Y39" s="14">
        <f t="shared" si="19"/>
        <v>0.17831986247070741</v>
      </c>
      <c r="Z39" s="14">
        <f t="shared" si="20"/>
        <v>0.33678360618554676</v>
      </c>
      <c r="AA39" s="14">
        <f t="shared" si="21"/>
        <v>0.27687911445616936</v>
      </c>
      <c r="AB39" s="14">
        <f t="shared" si="22"/>
        <v>0.38633727935828388</v>
      </c>
      <c r="AC39" s="14">
        <f t="shared" si="23"/>
        <v>1</v>
      </c>
      <c r="AD39" s="17"/>
    </row>
    <row r="40" spans="1:30" x14ac:dyDescent="0.2">
      <c r="A40" s="7" t="s">
        <v>39</v>
      </c>
      <c r="B40" s="9" t="s">
        <v>37</v>
      </c>
      <c r="C40" s="7" t="s">
        <v>25</v>
      </c>
      <c r="D40" s="8">
        <v>1535181</v>
      </c>
      <c r="E40" s="8">
        <v>196029</v>
      </c>
      <c r="F40" s="8">
        <v>70441</v>
      </c>
      <c r="G40" s="8">
        <f t="shared" si="24"/>
        <v>266470</v>
      </c>
      <c r="H40" s="8">
        <v>2676029</v>
      </c>
      <c r="I40" s="8">
        <v>1178304</v>
      </c>
      <c r="J40" s="8">
        <v>2153322</v>
      </c>
      <c r="K40" s="8">
        <f t="shared" si="13"/>
        <v>1801651</v>
      </c>
      <c r="L40" s="8">
        <f t="shared" si="14"/>
        <v>3854333</v>
      </c>
      <c r="M40" s="8">
        <v>7809306</v>
      </c>
      <c r="N40" s="8"/>
      <c r="O40" s="8"/>
      <c r="P40" s="8"/>
      <c r="Q40" s="7" t="s">
        <v>39</v>
      </c>
      <c r="R40" s="9" t="s">
        <v>37</v>
      </c>
      <c r="S40" s="7" t="s">
        <v>25</v>
      </c>
      <c r="T40" s="14">
        <f t="shared" si="15"/>
        <v>0.19658353764086078</v>
      </c>
      <c r="U40" s="14">
        <f t="shared" si="16"/>
        <v>2.5101974490434872E-2</v>
      </c>
      <c r="V40" s="14">
        <f t="shared" si="17"/>
        <v>9.0201357201267311E-3</v>
      </c>
      <c r="W40" s="14">
        <f t="shared" si="25"/>
        <v>3.4122110210561607E-2</v>
      </c>
      <c r="X40" s="14">
        <f t="shared" si="18"/>
        <v>0.34267180720028129</v>
      </c>
      <c r="Y40" s="14">
        <f t="shared" si="19"/>
        <v>0.15088459845215438</v>
      </c>
      <c r="Z40" s="14">
        <f t="shared" si="20"/>
        <v>0.27573794649614192</v>
      </c>
      <c r="AA40" s="14">
        <f t="shared" si="21"/>
        <v>0.23070564785142239</v>
      </c>
      <c r="AB40" s="14">
        <f t="shared" si="22"/>
        <v>0.49355640565243569</v>
      </c>
      <c r="AC40" s="14">
        <f t="shared" si="23"/>
        <v>1</v>
      </c>
      <c r="AD40" s="17"/>
    </row>
    <row r="41" spans="1:30" x14ac:dyDescent="0.2">
      <c r="A41" s="7" t="s">
        <v>39</v>
      </c>
      <c r="B41" s="9" t="s">
        <v>38</v>
      </c>
      <c r="C41" s="7" t="s">
        <v>25</v>
      </c>
      <c r="D41" s="8">
        <v>348725</v>
      </c>
      <c r="E41" s="8">
        <v>43389</v>
      </c>
      <c r="F41" s="8">
        <v>17411</v>
      </c>
      <c r="G41" s="8">
        <f t="shared" si="24"/>
        <v>60800</v>
      </c>
      <c r="H41" s="8">
        <v>1501903</v>
      </c>
      <c r="I41" s="8">
        <v>523722</v>
      </c>
      <c r="J41" s="8">
        <v>1309941</v>
      </c>
      <c r="K41" s="8">
        <f t="shared" si="13"/>
        <v>409525</v>
      </c>
      <c r="L41" s="8">
        <f t="shared" si="14"/>
        <v>2025625</v>
      </c>
      <c r="M41" s="8">
        <v>3745091</v>
      </c>
      <c r="N41" s="8"/>
      <c r="O41" s="8"/>
      <c r="P41" s="8"/>
      <c r="Q41" s="7" t="s">
        <v>39</v>
      </c>
      <c r="R41" s="9" t="s">
        <v>38</v>
      </c>
      <c r="S41" s="7" t="s">
        <v>25</v>
      </c>
      <c r="T41" s="14">
        <f t="shared" si="15"/>
        <v>9.3115227373647261E-2</v>
      </c>
      <c r="U41" s="14">
        <f t="shared" si="16"/>
        <v>1.1585566278629812E-2</v>
      </c>
      <c r="V41" s="14">
        <f t="shared" si="17"/>
        <v>4.6490192094130692E-3</v>
      </c>
      <c r="W41" s="14">
        <f t="shared" si="25"/>
        <v>1.623458548804288E-2</v>
      </c>
      <c r="X41" s="14">
        <f t="shared" si="18"/>
        <v>0.40103244487250111</v>
      </c>
      <c r="Y41" s="14">
        <f t="shared" si="19"/>
        <v>0.13984226284488147</v>
      </c>
      <c r="Z41" s="14">
        <f t="shared" si="20"/>
        <v>0.34977547942092729</v>
      </c>
      <c r="AA41" s="14">
        <f t="shared" si="21"/>
        <v>0.10934981286169014</v>
      </c>
      <c r="AB41" s="14">
        <f t="shared" si="22"/>
        <v>0.54087470771738255</v>
      </c>
      <c r="AC41" s="14">
        <f t="shared" si="23"/>
        <v>1</v>
      </c>
      <c r="AD41" s="17"/>
    </row>
    <row r="42" spans="1:30" s="19" customFormat="1" x14ac:dyDescent="0.2">
      <c r="A42" s="18" t="s">
        <v>39</v>
      </c>
      <c r="B42" s="19" t="s">
        <v>9</v>
      </c>
      <c r="C42" s="18" t="s">
        <v>25</v>
      </c>
      <c r="D42" s="20">
        <v>4722565</v>
      </c>
      <c r="E42" s="20">
        <v>825640</v>
      </c>
      <c r="F42" s="20">
        <v>528832</v>
      </c>
      <c r="G42" s="20">
        <f t="shared" si="24"/>
        <v>1354472</v>
      </c>
      <c r="H42" s="20">
        <v>6306976</v>
      </c>
      <c r="I42" s="20">
        <v>4106549</v>
      </c>
      <c r="J42" s="20">
        <v>9906339</v>
      </c>
      <c r="K42" s="20">
        <f t="shared" si="13"/>
        <v>6077037</v>
      </c>
      <c r="L42" s="20">
        <f t="shared" si="14"/>
        <v>10413525</v>
      </c>
      <c r="M42" s="20">
        <v>26396901</v>
      </c>
      <c r="N42" s="20"/>
      <c r="O42" s="20"/>
      <c r="P42" s="20"/>
      <c r="Q42" s="18" t="s">
        <v>39</v>
      </c>
      <c r="R42" s="19" t="s">
        <v>9</v>
      </c>
      <c r="S42" s="18" t="s">
        <v>25</v>
      </c>
      <c r="T42" s="21">
        <f t="shared" si="15"/>
        <v>0.17890603900813962</v>
      </c>
      <c r="U42" s="21">
        <f t="shared" si="16"/>
        <v>3.1277914024831932E-2</v>
      </c>
      <c r="V42" s="21">
        <f t="shared" si="17"/>
        <v>2.0033866854294754E-2</v>
      </c>
      <c r="W42" s="14">
        <f t="shared" si="25"/>
        <v>5.1311780879126682E-2</v>
      </c>
      <c r="X42" s="21">
        <f t="shared" si="18"/>
        <v>0.23892865302635335</v>
      </c>
      <c r="Y42" s="21">
        <f t="shared" si="19"/>
        <v>0.15556936020633635</v>
      </c>
      <c r="Z42" s="21">
        <f t="shared" si="20"/>
        <v>0.37528416688004401</v>
      </c>
      <c r="AA42" s="21">
        <f t="shared" si="21"/>
        <v>0.23021781988726631</v>
      </c>
      <c r="AB42" s="21">
        <f t="shared" si="22"/>
        <v>0.39449801323268968</v>
      </c>
      <c r="AC42" s="21">
        <f t="shared" si="23"/>
        <v>1</v>
      </c>
    </row>
    <row r="46" spans="1:30" ht="36" x14ac:dyDescent="0.2">
      <c r="A46" s="6" t="s">
        <v>27</v>
      </c>
      <c r="B46" s="6" t="s">
        <v>20</v>
      </c>
      <c r="C46" s="6" t="s">
        <v>26</v>
      </c>
      <c r="D46" s="6" t="s">
        <v>10</v>
      </c>
      <c r="E46" s="6" t="s">
        <v>41</v>
      </c>
      <c r="F46" s="6" t="s">
        <v>11</v>
      </c>
      <c r="G46" s="6" t="s">
        <v>156</v>
      </c>
      <c r="H46" s="6" t="s">
        <v>12</v>
      </c>
      <c r="I46" s="6" t="s">
        <v>13</v>
      </c>
      <c r="J46" s="6" t="s">
        <v>14</v>
      </c>
      <c r="K46" s="6" t="s">
        <v>16</v>
      </c>
      <c r="L46" s="6" t="s">
        <v>17</v>
      </c>
      <c r="M46" s="6" t="s">
        <v>9</v>
      </c>
      <c r="N46" s="6"/>
      <c r="O46" s="6"/>
      <c r="P46" s="6"/>
      <c r="Q46" s="6" t="s">
        <v>27</v>
      </c>
      <c r="R46" s="6" t="s">
        <v>20</v>
      </c>
      <c r="S46" s="6" t="s">
        <v>26</v>
      </c>
      <c r="T46" s="6" t="s">
        <v>10</v>
      </c>
      <c r="U46" s="6" t="s">
        <v>41</v>
      </c>
      <c r="V46" s="6" t="s">
        <v>11</v>
      </c>
      <c r="W46" s="6" t="s">
        <v>156</v>
      </c>
      <c r="X46" s="6" t="s">
        <v>12</v>
      </c>
      <c r="Y46" s="6" t="s">
        <v>13</v>
      </c>
      <c r="Z46" s="6" t="s">
        <v>14</v>
      </c>
      <c r="AA46" s="6" t="s">
        <v>16</v>
      </c>
      <c r="AB46" s="6" t="s">
        <v>17</v>
      </c>
      <c r="AC46" s="6" t="s">
        <v>9</v>
      </c>
    </row>
    <row r="47" spans="1:30" x14ac:dyDescent="0.2">
      <c r="A47" s="7" t="s">
        <v>40</v>
      </c>
      <c r="B47" s="9" t="s">
        <v>34</v>
      </c>
      <c r="C47" s="7" t="s">
        <v>23</v>
      </c>
      <c r="D47" s="8">
        <v>115887</v>
      </c>
      <c r="E47" s="8">
        <v>22805</v>
      </c>
      <c r="F47" s="8">
        <v>65325</v>
      </c>
      <c r="G47" s="8">
        <f>SUM(E47:F47)</f>
        <v>88130</v>
      </c>
      <c r="H47" s="8">
        <v>27742</v>
      </c>
      <c r="I47" s="8">
        <v>169233</v>
      </c>
      <c r="J47" s="8">
        <v>1306553</v>
      </c>
      <c r="K47" s="8">
        <f t="shared" ref="K47:K64" si="26">D47+E47+F47</f>
        <v>204017</v>
      </c>
      <c r="L47" s="8">
        <f t="shared" ref="L47:L64" si="27">H47+I47</f>
        <v>196975</v>
      </c>
      <c r="M47" s="8">
        <v>1707545</v>
      </c>
      <c r="N47" s="8"/>
      <c r="O47" s="8"/>
      <c r="P47" s="8"/>
      <c r="Q47" s="7" t="s">
        <v>40</v>
      </c>
      <c r="R47" s="9" t="s">
        <v>34</v>
      </c>
      <c r="S47" s="7" t="s">
        <v>23</v>
      </c>
      <c r="T47" s="14">
        <f t="shared" ref="T47:T64" si="28">D47/M47</f>
        <v>6.7867611102489248E-2</v>
      </c>
      <c r="U47" s="14">
        <f t="shared" ref="U47:U64" si="29">E47/M47</f>
        <v>1.3355431335630979E-2</v>
      </c>
      <c r="V47" s="14">
        <f t="shared" ref="V47:V64" si="30">F47/M47</f>
        <v>3.8256678447712945E-2</v>
      </c>
      <c r="W47" s="14">
        <f>G47/M47</f>
        <v>5.1612109783343921E-2</v>
      </c>
      <c r="X47" s="14">
        <f t="shared" ref="X47:X64" si="31">H47/M47</f>
        <v>1.6246716777595906E-2</v>
      </c>
      <c r="Y47" s="14">
        <f t="shared" ref="Y47:Y64" si="32">I47/M47</f>
        <v>9.9108954668837429E-2</v>
      </c>
      <c r="Z47" s="14">
        <f t="shared" ref="Z47:Z64" si="33">J47/M47</f>
        <v>0.76516460766773353</v>
      </c>
      <c r="AA47" s="14">
        <f t="shared" ref="AA47:AA64" si="34">K47/M47</f>
        <v>0.11947972088583317</v>
      </c>
      <c r="AB47" s="14">
        <f t="shared" ref="AB47:AB64" si="35">L47/M47</f>
        <v>0.11535567144643333</v>
      </c>
      <c r="AC47" s="14">
        <f t="shared" ref="AC47:AC64" si="36">M47/M47</f>
        <v>1</v>
      </c>
      <c r="AD47" s="17"/>
    </row>
    <row r="48" spans="1:30" x14ac:dyDescent="0.2">
      <c r="A48" s="7" t="s">
        <v>40</v>
      </c>
      <c r="B48" s="9" t="s">
        <v>35</v>
      </c>
      <c r="C48" s="7" t="s">
        <v>23</v>
      </c>
      <c r="D48" s="8">
        <v>519177</v>
      </c>
      <c r="E48" s="8">
        <v>128822</v>
      </c>
      <c r="F48" s="8">
        <v>94121</v>
      </c>
      <c r="G48" s="8">
        <f t="shared" ref="G48:G64" si="37">SUM(E48:F48)</f>
        <v>222943</v>
      </c>
      <c r="H48" s="8">
        <v>236003</v>
      </c>
      <c r="I48" s="8">
        <v>369041</v>
      </c>
      <c r="J48" s="8">
        <v>843524</v>
      </c>
      <c r="K48" s="8">
        <f t="shared" si="26"/>
        <v>742120</v>
      </c>
      <c r="L48" s="8">
        <f t="shared" si="27"/>
        <v>605044</v>
      </c>
      <c r="M48" s="8">
        <v>2190688</v>
      </c>
      <c r="N48" s="8"/>
      <c r="O48" s="8"/>
      <c r="P48" s="8"/>
      <c r="Q48" s="7" t="s">
        <v>40</v>
      </c>
      <c r="R48" s="9" t="s">
        <v>35</v>
      </c>
      <c r="S48" s="7" t="s">
        <v>23</v>
      </c>
      <c r="T48" s="14">
        <f t="shared" si="28"/>
        <v>0.23699267079565872</v>
      </c>
      <c r="U48" s="14">
        <f t="shared" si="29"/>
        <v>5.8804357352575998E-2</v>
      </c>
      <c r="V48" s="14">
        <f t="shared" si="30"/>
        <v>4.2964128164302721E-2</v>
      </c>
      <c r="W48" s="14">
        <f t="shared" ref="W48:W64" si="38">G48/M48</f>
        <v>0.10176848551687871</v>
      </c>
      <c r="X48" s="14">
        <f t="shared" si="31"/>
        <v>0.10773008296936852</v>
      </c>
      <c r="Y48" s="14">
        <f t="shared" si="32"/>
        <v>0.16845894988241136</v>
      </c>
      <c r="Z48" s="14">
        <f t="shared" si="33"/>
        <v>0.38504981083568268</v>
      </c>
      <c r="AA48" s="14">
        <f t="shared" si="34"/>
        <v>0.33876115631253745</v>
      </c>
      <c r="AB48" s="14">
        <f t="shared" si="35"/>
        <v>0.27618903285177987</v>
      </c>
      <c r="AC48" s="14">
        <f t="shared" si="36"/>
        <v>1</v>
      </c>
      <c r="AD48" s="17"/>
    </row>
    <row r="49" spans="1:30" x14ac:dyDescent="0.2">
      <c r="A49" s="7" t="s">
        <v>40</v>
      </c>
      <c r="B49" s="9" t="s">
        <v>36</v>
      </c>
      <c r="C49" s="7" t="s">
        <v>23</v>
      </c>
      <c r="D49" s="8">
        <v>808812</v>
      </c>
      <c r="E49" s="8">
        <v>149417</v>
      </c>
      <c r="F49" s="8">
        <v>90688</v>
      </c>
      <c r="G49" s="8">
        <f t="shared" si="37"/>
        <v>240105</v>
      </c>
      <c r="H49" s="8">
        <v>680778</v>
      </c>
      <c r="I49" s="8">
        <v>667272</v>
      </c>
      <c r="J49" s="8">
        <v>1167123</v>
      </c>
      <c r="K49" s="8">
        <f t="shared" si="26"/>
        <v>1048917</v>
      </c>
      <c r="L49" s="8">
        <f t="shared" si="27"/>
        <v>1348050</v>
      </c>
      <c r="M49" s="8">
        <v>3564090</v>
      </c>
      <c r="N49" s="8"/>
      <c r="O49" s="8"/>
      <c r="P49" s="8"/>
      <c r="Q49" s="7" t="s">
        <v>40</v>
      </c>
      <c r="R49" s="9" t="s">
        <v>36</v>
      </c>
      <c r="S49" s="7" t="s">
        <v>23</v>
      </c>
      <c r="T49" s="14">
        <f t="shared" si="28"/>
        <v>0.22693366329133102</v>
      </c>
      <c r="U49" s="14">
        <f t="shared" si="29"/>
        <v>4.1922903181457256E-2</v>
      </c>
      <c r="V49" s="14">
        <f t="shared" si="30"/>
        <v>2.5444924230308436E-2</v>
      </c>
      <c r="W49" s="14">
        <f t="shared" si="38"/>
        <v>6.7367827411765696E-2</v>
      </c>
      <c r="X49" s="14">
        <f t="shared" si="31"/>
        <v>0.19101032802201964</v>
      </c>
      <c r="Y49" s="14">
        <f t="shared" si="32"/>
        <v>0.18722086142605826</v>
      </c>
      <c r="Z49" s="14">
        <f t="shared" si="33"/>
        <v>0.32746731984882538</v>
      </c>
      <c r="AA49" s="14">
        <f t="shared" si="34"/>
        <v>0.29430149070309675</v>
      </c>
      <c r="AB49" s="14">
        <f t="shared" si="35"/>
        <v>0.37823118944807793</v>
      </c>
      <c r="AC49" s="14">
        <f t="shared" si="36"/>
        <v>1</v>
      </c>
      <c r="AD49" s="17"/>
    </row>
    <row r="50" spans="1:30" x14ac:dyDescent="0.2">
      <c r="A50" s="7" t="s">
        <v>40</v>
      </c>
      <c r="B50" s="9" t="s">
        <v>37</v>
      </c>
      <c r="C50" s="7" t="s">
        <v>23</v>
      </c>
      <c r="D50" s="8">
        <v>815476</v>
      </c>
      <c r="E50" s="8">
        <v>107099</v>
      </c>
      <c r="F50" s="8">
        <v>43664</v>
      </c>
      <c r="G50" s="8">
        <f t="shared" si="37"/>
        <v>150763</v>
      </c>
      <c r="H50" s="8">
        <v>1585991</v>
      </c>
      <c r="I50" s="8">
        <v>628559</v>
      </c>
      <c r="J50" s="8">
        <v>919998</v>
      </c>
      <c r="K50" s="8">
        <f t="shared" si="26"/>
        <v>966239</v>
      </c>
      <c r="L50" s="8">
        <f t="shared" si="27"/>
        <v>2214550</v>
      </c>
      <c r="M50" s="8">
        <v>4100787</v>
      </c>
      <c r="N50" s="8"/>
      <c r="O50" s="8"/>
      <c r="P50" s="8"/>
      <c r="Q50" s="7" t="s">
        <v>40</v>
      </c>
      <c r="R50" s="9" t="s">
        <v>37</v>
      </c>
      <c r="S50" s="7" t="s">
        <v>23</v>
      </c>
      <c r="T50" s="14">
        <f t="shared" si="28"/>
        <v>0.19885841425072798</v>
      </c>
      <c r="U50" s="14">
        <f t="shared" si="29"/>
        <v>2.6116694185774583E-2</v>
      </c>
      <c r="V50" s="14">
        <f t="shared" si="30"/>
        <v>1.0647712256208381E-2</v>
      </c>
      <c r="W50" s="14">
        <f t="shared" si="38"/>
        <v>3.6764406441982964E-2</v>
      </c>
      <c r="X50" s="14">
        <f t="shared" si="31"/>
        <v>0.38675283549230915</v>
      </c>
      <c r="Y50" s="14">
        <f t="shared" si="32"/>
        <v>0.1532776513386333</v>
      </c>
      <c r="Z50" s="14">
        <f t="shared" si="33"/>
        <v>0.22434669247634662</v>
      </c>
      <c r="AA50" s="14">
        <f t="shared" si="34"/>
        <v>0.23562282069271093</v>
      </c>
      <c r="AB50" s="14">
        <f t="shared" si="35"/>
        <v>0.54003048683094246</v>
      </c>
      <c r="AC50" s="14">
        <f t="shared" si="36"/>
        <v>1</v>
      </c>
      <c r="AD50" s="17"/>
    </row>
    <row r="51" spans="1:30" x14ac:dyDescent="0.2">
      <c r="A51" s="7" t="s">
        <v>40</v>
      </c>
      <c r="B51" s="9" t="s">
        <v>38</v>
      </c>
      <c r="C51" s="7" t="s">
        <v>23</v>
      </c>
      <c r="D51" s="8">
        <v>169421</v>
      </c>
      <c r="E51" s="8">
        <v>18687</v>
      </c>
      <c r="F51" s="8">
        <v>5777</v>
      </c>
      <c r="G51" s="8">
        <f t="shared" si="37"/>
        <v>24464</v>
      </c>
      <c r="H51" s="8">
        <v>966871</v>
      </c>
      <c r="I51" s="8">
        <v>232804</v>
      </c>
      <c r="J51" s="8">
        <v>340007</v>
      </c>
      <c r="K51" s="8">
        <f t="shared" si="26"/>
        <v>193885</v>
      </c>
      <c r="L51" s="8">
        <f t="shared" si="27"/>
        <v>1199675</v>
      </c>
      <c r="M51" s="8">
        <v>1733567</v>
      </c>
      <c r="N51" s="8"/>
      <c r="O51" s="8"/>
      <c r="P51" s="8"/>
      <c r="Q51" s="7" t="s">
        <v>40</v>
      </c>
      <c r="R51" s="9" t="s">
        <v>38</v>
      </c>
      <c r="S51" s="7" t="s">
        <v>23</v>
      </c>
      <c r="T51" s="14">
        <f t="shared" si="28"/>
        <v>9.7729709898723274E-2</v>
      </c>
      <c r="U51" s="14">
        <f t="shared" si="29"/>
        <v>1.0779508377812915E-2</v>
      </c>
      <c r="V51" s="14">
        <f t="shared" si="30"/>
        <v>3.3324353774616153E-3</v>
      </c>
      <c r="W51" s="14">
        <f t="shared" si="38"/>
        <v>1.4111943755274529E-2</v>
      </c>
      <c r="X51" s="14">
        <f t="shared" si="31"/>
        <v>0.55773500533870335</v>
      </c>
      <c r="Y51" s="14">
        <f t="shared" si="32"/>
        <v>0.13429189641934808</v>
      </c>
      <c r="Z51" s="14">
        <f t="shared" si="33"/>
        <v>0.19613144458795073</v>
      </c>
      <c r="AA51" s="14">
        <f t="shared" si="34"/>
        <v>0.1118416536539978</v>
      </c>
      <c r="AB51" s="14">
        <f t="shared" si="35"/>
        <v>0.69202690175805148</v>
      </c>
      <c r="AC51" s="14">
        <f t="shared" si="36"/>
        <v>1</v>
      </c>
      <c r="AD51" s="17"/>
    </row>
    <row r="52" spans="1:30" s="19" customFormat="1" x14ac:dyDescent="0.2">
      <c r="A52" s="18" t="s">
        <v>40</v>
      </c>
      <c r="B52" s="19" t="s">
        <v>9</v>
      </c>
      <c r="C52" s="18" t="s">
        <v>23</v>
      </c>
      <c r="D52" s="20">
        <v>2428773</v>
      </c>
      <c r="E52" s="20">
        <v>426830</v>
      </c>
      <c r="F52" s="20">
        <v>299575</v>
      </c>
      <c r="G52" s="20">
        <f t="shared" si="37"/>
        <v>726405</v>
      </c>
      <c r="H52" s="20">
        <v>3497385</v>
      </c>
      <c r="I52" s="20">
        <v>2066909</v>
      </c>
      <c r="J52" s="20">
        <v>4577205</v>
      </c>
      <c r="K52" s="20">
        <f t="shared" si="26"/>
        <v>3155178</v>
      </c>
      <c r="L52" s="20">
        <f t="shared" si="27"/>
        <v>5564294</v>
      </c>
      <c r="M52" s="20">
        <v>13296677</v>
      </c>
      <c r="N52" s="20"/>
      <c r="O52" s="20"/>
      <c r="P52" s="20"/>
      <c r="Q52" s="18" t="s">
        <v>40</v>
      </c>
      <c r="R52" s="19" t="s">
        <v>9</v>
      </c>
      <c r="S52" s="18" t="s">
        <v>23</v>
      </c>
      <c r="T52" s="21">
        <f t="shared" si="28"/>
        <v>0.18266014884771586</v>
      </c>
      <c r="U52" s="21">
        <f t="shared" si="29"/>
        <v>3.2100501501239748E-2</v>
      </c>
      <c r="V52" s="21">
        <f t="shared" si="30"/>
        <v>2.2530065218550468E-2</v>
      </c>
      <c r="W52" s="14">
        <f t="shared" si="38"/>
        <v>5.4630566719790212E-2</v>
      </c>
      <c r="X52" s="21">
        <f t="shared" si="31"/>
        <v>0.26302699539140495</v>
      </c>
      <c r="Y52" s="21">
        <f t="shared" si="32"/>
        <v>0.15544552973648981</v>
      </c>
      <c r="Z52" s="21">
        <f t="shared" si="33"/>
        <v>0.34423675930459918</v>
      </c>
      <c r="AA52" s="21">
        <f t="shared" si="34"/>
        <v>0.23729071556750608</v>
      </c>
      <c r="AB52" s="21">
        <f t="shared" si="35"/>
        <v>0.41847252512789473</v>
      </c>
      <c r="AC52" s="21">
        <f t="shared" si="36"/>
        <v>1</v>
      </c>
      <c r="AD52" s="22"/>
    </row>
    <row r="53" spans="1:30" x14ac:dyDescent="0.2">
      <c r="A53" s="7" t="s">
        <v>40</v>
      </c>
      <c r="B53" s="9" t="s">
        <v>34</v>
      </c>
      <c r="C53" s="7" t="s">
        <v>24</v>
      </c>
      <c r="D53" s="8">
        <v>114425</v>
      </c>
      <c r="E53" s="8">
        <v>25519</v>
      </c>
      <c r="F53" s="8">
        <v>60982</v>
      </c>
      <c r="G53" s="8">
        <f t="shared" si="37"/>
        <v>86501</v>
      </c>
      <c r="H53" s="8">
        <v>37362</v>
      </c>
      <c r="I53" s="8">
        <v>161539</v>
      </c>
      <c r="J53" s="8">
        <v>1230887</v>
      </c>
      <c r="K53" s="8">
        <f t="shared" si="26"/>
        <v>200926</v>
      </c>
      <c r="L53" s="8">
        <f t="shared" si="27"/>
        <v>198901</v>
      </c>
      <c r="M53" s="8">
        <v>1630714</v>
      </c>
      <c r="N53" s="8"/>
      <c r="O53" s="8"/>
      <c r="P53" s="8"/>
      <c r="Q53" s="7" t="s">
        <v>40</v>
      </c>
      <c r="R53" s="9" t="s">
        <v>34</v>
      </c>
      <c r="S53" s="7" t="s">
        <v>24</v>
      </c>
      <c r="T53" s="14">
        <f t="shared" si="28"/>
        <v>7.0168650051449857E-2</v>
      </c>
      <c r="U53" s="14">
        <f t="shared" si="29"/>
        <v>1.5648973394476285E-2</v>
      </c>
      <c r="V53" s="14">
        <f t="shared" si="30"/>
        <v>3.7395889162661261E-2</v>
      </c>
      <c r="W53" s="14">
        <f t="shared" si="38"/>
        <v>5.304486255713755E-2</v>
      </c>
      <c r="X53" s="14">
        <f t="shared" si="31"/>
        <v>2.2911436340155293E-2</v>
      </c>
      <c r="Y53" s="14">
        <f t="shared" si="32"/>
        <v>9.9060288928653345E-2</v>
      </c>
      <c r="Z53" s="14">
        <f t="shared" si="33"/>
        <v>0.75481476212260401</v>
      </c>
      <c r="AA53" s="14">
        <f t="shared" si="34"/>
        <v>0.1232135126085874</v>
      </c>
      <c r="AB53" s="14">
        <f t="shared" si="35"/>
        <v>0.12197172526880863</v>
      </c>
      <c r="AC53" s="14">
        <f t="shared" si="36"/>
        <v>1</v>
      </c>
      <c r="AD53" s="17"/>
    </row>
    <row r="54" spans="1:30" x14ac:dyDescent="0.2">
      <c r="A54" s="7" t="s">
        <v>40</v>
      </c>
      <c r="B54" s="9" t="s">
        <v>35</v>
      </c>
      <c r="C54" s="7" t="s">
        <v>24</v>
      </c>
      <c r="D54" s="8">
        <v>382138</v>
      </c>
      <c r="E54" s="8">
        <v>99392</v>
      </c>
      <c r="F54" s="8">
        <v>92741</v>
      </c>
      <c r="G54" s="8">
        <f t="shared" si="37"/>
        <v>192133</v>
      </c>
      <c r="H54" s="8">
        <v>270766</v>
      </c>
      <c r="I54" s="8">
        <v>348475</v>
      </c>
      <c r="J54" s="8">
        <v>940753</v>
      </c>
      <c r="K54" s="8">
        <f t="shared" si="26"/>
        <v>574271</v>
      </c>
      <c r="L54" s="8">
        <f t="shared" si="27"/>
        <v>619241</v>
      </c>
      <c r="M54" s="8">
        <v>2134265</v>
      </c>
      <c r="N54" s="8"/>
      <c r="O54" s="8"/>
      <c r="P54" s="8"/>
      <c r="Q54" s="7" t="s">
        <v>40</v>
      </c>
      <c r="R54" s="9" t="s">
        <v>35</v>
      </c>
      <c r="S54" s="7" t="s">
        <v>24</v>
      </c>
      <c r="T54" s="14">
        <f t="shared" si="28"/>
        <v>0.17904899344739289</v>
      </c>
      <c r="U54" s="14">
        <f t="shared" si="29"/>
        <v>4.6569662155355594E-2</v>
      </c>
      <c r="V54" s="14">
        <f t="shared" si="30"/>
        <v>4.3453366849946003E-2</v>
      </c>
      <c r="W54" s="14">
        <f t="shared" si="38"/>
        <v>9.0023029005301597E-2</v>
      </c>
      <c r="X54" s="14">
        <f t="shared" si="31"/>
        <v>0.12686615767020495</v>
      </c>
      <c r="Y54" s="14">
        <f t="shared" si="32"/>
        <v>0.16327635040634597</v>
      </c>
      <c r="Z54" s="14">
        <f t="shared" si="33"/>
        <v>0.44078546947075459</v>
      </c>
      <c r="AA54" s="14">
        <f t="shared" si="34"/>
        <v>0.26907202245269451</v>
      </c>
      <c r="AB54" s="14">
        <f t="shared" si="35"/>
        <v>0.29014250807655095</v>
      </c>
      <c r="AC54" s="14">
        <f t="shared" si="36"/>
        <v>1</v>
      </c>
      <c r="AD54" s="17"/>
    </row>
    <row r="55" spans="1:30" x14ac:dyDescent="0.2">
      <c r="A55" s="7" t="s">
        <v>40</v>
      </c>
      <c r="B55" s="9" t="s">
        <v>36</v>
      </c>
      <c r="C55" s="7" t="s">
        <v>24</v>
      </c>
      <c r="D55" s="8">
        <v>634785</v>
      </c>
      <c r="E55" s="8">
        <v>127008</v>
      </c>
      <c r="F55" s="8">
        <v>68912</v>
      </c>
      <c r="G55" s="8">
        <f t="shared" si="37"/>
        <v>195920</v>
      </c>
      <c r="H55" s="8">
        <v>683236</v>
      </c>
      <c r="I55" s="8">
        <v>595107</v>
      </c>
      <c r="J55" s="8">
        <v>1448701</v>
      </c>
      <c r="K55" s="8">
        <f t="shared" si="26"/>
        <v>830705</v>
      </c>
      <c r="L55" s="8">
        <f t="shared" si="27"/>
        <v>1278343</v>
      </c>
      <c r="M55" s="8">
        <v>3557749</v>
      </c>
      <c r="N55" s="8"/>
      <c r="O55" s="8"/>
      <c r="P55" s="8"/>
      <c r="Q55" s="7" t="s">
        <v>40</v>
      </c>
      <c r="R55" s="9" t="s">
        <v>36</v>
      </c>
      <c r="S55" s="7" t="s">
        <v>24</v>
      </c>
      <c r="T55" s="14">
        <f t="shared" si="28"/>
        <v>0.17842321085607782</v>
      </c>
      <c r="U55" s="14">
        <f t="shared" si="29"/>
        <v>3.5698977077922023E-2</v>
      </c>
      <c r="V55" s="14">
        <f t="shared" si="30"/>
        <v>1.9369550803049907E-2</v>
      </c>
      <c r="W55" s="14">
        <f t="shared" si="38"/>
        <v>5.5068527880971926E-2</v>
      </c>
      <c r="X55" s="14">
        <f t="shared" si="31"/>
        <v>0.19204165330381653</v>
      </c>
      <c r="Y55" s="14">
        <f t="shared" si="32"/>
        <v>0.16727065343845224</v>
      </c>
      <c r="Z55" s="14">
        <f t="shared" si="33"/>
        <v>0.40719595452068147</v>
      </c>
      <c r="AA55" s="14">
        <f t="shared" si="34"/>
        <v>0.23349173873704976</v>
      </c>
      <c r="AB55" s="14">
        <f t="shared" si="35"/>
        <v>0.35931230674226877</v>
      </c>
      <c r="AC55" s="14">
        <f t="shared" si="36"/>
        <v>1</v>
      </c>
      <c r="AD55" s="17"/>
    </row>
    <row r="56" spans="1:30" x14ac:dyDescent="0.2">
      <c r="A56" s="7" t="s">
        <v>40</v>
      </c>
      <c r="B56" s="9" t="s">
        <v>37</v>
      </c>
      <c r="C56" s="7" t="s">
        <v>24</v>
      </c>
      <c r="D56" s="8">
        <v>741315</v>
      </c>
      <c r="E56" s="8">
        <v>103497</v>
      </c>
      <c r="F56" s="8">
        <v>46902</v>
      </c>
      <c r="G56" s="8">
        <f t="shared" si="37"/>
        <v>150399</v>
      </c>
      <c r="H56" s="8">
        <v>1245942</v>
      </c>
      <c r="I56" s="8">
        <v>610296</v>
      </c>
      <c r="J56" s="8">
        <v>1447528</v>
      </c>
      <c r="K56" s="8">
        <f t="shared" si="26"/>
        <v>891714</v>
      </c>
      <c r="L56" s="8">
        <f t="shared" si="27"/>
        <v>1856238</v>
      </c>
      <c r="M56" s="8">
        <v>4195480</v>
      </c>
      <c r="N56" s="8"/>
      <c r="O56" s="8"/>
      <c r="P56" s="8"/>
      <c r="Q56" s="7" t="s">
        <v>40</v>
      </c>
      <c r="R56" s="9" t="s">
        <v>37</v>
      </c>
      <c r="S56" s="7" t="s">
        <v>24</v>
      </c>
      <c r="T56" s="14">
        <f t="shared" si="28"/>
        <v>0.17669372753534757</v>
      </c>
      <c r="U56" s="14">
        <f t="shared" si="29"/>
        <v>2.4668691067529818E-2</v>
      </c>
      <c r="V56" s="14">
        <f t="shared" si="30"/>
        <v>1.1179173777493874E-2</v>
      </c>
      <c r="W56" s="14">
        <f t="shared" si="38"/>
        <v>3.584786484502369E-2</v>
      </c>
      <c r="X56" s="14">
        <f t="shared" si="31"/>
        <v>0.29697245607177247</v>
      </c>
      <c r="Y56" s="14">
        <f t="shared" si="32"/>
        <v>0.14546511960490813</v>
      </c>
      <c r="Z56" s="14">
        <f t="shared" si="33"/>
        <v>0.34502083194294814</v>
      </c>
      <c r="AA56" s="14">
        <f t="shared" si="34"/>
        <v>0.21254159238037126</v>
      </c>
      <c r="AB56" s="14">
        <f t="shared" si="35"/>
        <v>0.44243757567668063</v>
      </c>
      <c r="AC56" s="14">
        <f t="shared" si="36"/>
        <v>1</v>
      </c>
      <c r="AD56" s="17"/>
    </row>
    <row r="57" spans="1:30" x14ac:dyDescent="0.2">
      <c r="A57" s="7" t="s">
        <v>40</v>
      </c>
      <c r="B57" s="9" t="s">
        <v>38</v>
      </c>
      <c r="C57" s="7" t="s">
        <v>24</v>
      </c>
      <c r="D57" s="8">
        <v>177139</v>
      </c>
      <c r="E57" s="8">
        <v>29633</v>
      </c>
      <c r="F57" s="8">
        <v>13418</v>
      </c>
      <c r="G57" s="8">
        <f t="shared" si="37"/>
        <v>43051</v>
      </c>
      <c r="H57" s="8">
        <v>581062</v>
      </c>
      <c r="I57" s="8">
        <v>323995</v>
      </c>
      <c r="J57" s="8">
        <v>1036182</v>
      </c>
      <c r="K57" s="8">
        <f t="shared" si="26"/>
        <v>220190</v>
      </c>
      <c r="L57" s="8">
        <f t="shared" si="27"/>
        <v>905057</v>
      </c>
      <c r="M57" s="8">
        <v>2161429</v>
      </c>
      <c r="N57" s="8"/>
      <c r="O57" s="8"/>
      <c r="P57" s="8"/>
      <c r="Q57" s="7" t="s">
        <v>40</v>
      </c>
      <c r="R57" s="9" t="s">
        <v>38</v>
      </c>
      <c r="S57" s="7" t="s">
        <v>24</v>
      </c>
      <c r="T57" s="14">
        <f t="shared" si="28"/>
        <v>8.1954577272720958E-2</v>
      </c>
      <c r="U57" s="14">
        <f t="shared" si="29"/>
        <v>1.3709911359568137E-2</v>
      </c>
      <c r="V57" s="14">
        <f t="shared" si="30"/>
        <v>6.2079300314745473E-3</v>
      </c>
      <c r="W57" s="14">
        <f t="shared" si="38"/>
        <v>1.9917841391042686E-2</v>
      </c>
      <c r="X57" s="14">
        <f t="shared" si="31"/>
        <v>0.26883233268360884</v>
      </c>
      <c r="Y57" s="14">
        <f t="shared" si="32"/>
        <v>0.14989851621311642</v>
      </c>
      <c r="Z57" s="14">
        <f t="shared" si="33"/>
        <v>0.47939673243951109</v>
      </c>
      <c r="AA57" s="14">
        <f t="shared" si="34"/>
        <v>0.10187241866376365</v>
      </c>
      <c r="AB57" s="14">
        <f t="shared" si="35"/>
        <v>0.41873084889672529</v>
      </c>
      <c r="AC57" s="14">
        <f t="shared" si="36"/>
        <v>1</v>
      </c>
      <c r="AD57" s="17"/>
    </row>
    <row r="58" spans="1:30" s="19" customFormat="1" x14ac:dyDescent="0.2">
      <c r="A58" s="18" t="s">
        <v>40</v>
      </c>
      <c r="B58" s="19" t="s">
        <v>9</v>
      </c>
      <c r="C58" s="18" t="s">
        <v>24</v>
      </c>
      <c r="D58" s="20">
        <v>2049802</v>
      </c>
      <c r="E58" s="20">
        <v>385049</v>
      </c>
      <c r="F58" s="20">
        <v>282955</v>
      </c>
      <c r="G58" s="20">
        <f t="shared" si="37"/>
        <v>668004</v>
      </c>
      <c r="H58" s="20">
        <v>2818368</v>
      </c>
      <c r="I58" s="20">
        <v>2039412</v>
      </c>
      <c r="J58" s="20">
        <v>6104051</v>
      </c>
      <c r="K58" s="20">
        <f t="shared" si="26"/>
        <v>2717806</v>
      </c>
      <c r="L58" s="20">
        <f t="shared" si="27"/>
        <v>4857780</v>
      </c>
      <c r="M58" s="20">
        <v>13679637</v>
      </c>
      <c r="N58" s="20"/>
      <c r="O58" s="20"/>
      <c r="P58" s="20"/>
      <c r="Q58" s="18" t="s">
        <v>40</v>
      </c>
      <c r="R58" s="19" t="s">
        <v>9</v>
      </c>
      <c r="S58" s="18" t="s">
        <v>24</v>
      </c>
      <c r="T58" s="21">
        <f t="shared" si="28"/>
        <v>0.14984330359058504</v>
      </c>
      <c r="U58" s="21">
        <f t="shared" si="29"/>
        <v>2.8147603624277456E-2</v>
      </c>
      <c r="V58" s="21">
        <f t="shared" si="30"/>
        <v>2.0684393891446096E-2</v>
      </c>
      <c r="W58" s="14">
        <f t="shared" si="38"/>
        <v>4.8831997515723556E-2</v>
      </c>
      <c r="X58" s="21">
        <f t="shared" si="31"/>
        <v>0.20602651956334805</v>
      </c>
      <c r="Y58" s="21">
        <f t="shared" si="32"/>
        <v>0.14908378051259694</v>
      </c>
      <c r="Z58" s="21">
        <f t="shared" si="33"/>
        <v>0.44621439881774638</v>
      </c>
      <c r="AA58" s="21">
        <f t="shared" si="34"/>
        <v>0.1986753011063086</v>
      </c>
      <c r="AB58" s="21">
        <f t="shared" si="35"/>
        <v>0.35511030007594502</v>
      </c>
      <c r="AC58" s="21">
        <f t="shared" si="36"/>
        <v>1</v>
      </c>
      <c r="AD58" s="22"/>
    </row>
    <row r="59" spans="1:30" x14ac:dyDescent="0.2">
      <c r="A59" s="7" t="s">
        <v>40</v>
      </c>
      <c r="B59" s="9" t="s">
        <v>34</v>
      </c>
      <c r="C59" s="7" t="s">
        <v>25</v>
      </c>
      <c r="D59" s="8">
        <v>230312</v>
      </c>
      <c r="E59" s="8">
        <v>48324</v>
      </c>
      <c r="F59" s="8">
        <v>126307</v>
      </c>
      <c r="G59" s="8">
        <f t="shared" si="37"/>
        <v>174631</v>
      </c>
      <c r="H59" s="8">
        <v>65104</v>
      </c>
      <c r="I59" s="8">
        <v>330772</v>
      </c>
      <c r="J59" s="8">
        <v>2537440</v>
      </c>
      <c r="K59" s="8">
        <f t="shared" si="26"/>
        <v>404943</v>
      </c>
      <c r="L59" s="8">
        <f t="shared" si="27"/>
        <v>395876</v>
      </c>
      <c r="M59" s="8">
        <v>3338259</v>
      </c>
      <c r="N59" s="8"/>
      <c r="O59" s="8"/>
      <c r="P59" s="8"/>
      <c r="Q59" s="7" t="s">
        <v>40</v>
      </c>
      <c r="R59" s="9" t="s">
        <v>34</v>
      </c>
      <c r="S59" s="7" t="s">
        <v>25</v>
      </c>
      <c r="T59" s="14">
        <f t="shared" si="28"/>
        <v>6.8991651037262236E-2</v>
      </c>
      <c r="U59" s="14">
        <f t="shared" si="29"/>
        <v>1.4475809096897515E-2</v>
      </c>
      <c r="V59" s="14">
        <f t="shared" si="30"/>
        <v>3.7836189462830773E-2</v>
      </c>
      <c r="W59" s="14">
        <f t="shared" si="38"/>
        <v>5.231199855972829E-2</v>
      </c>
      <c r="X59" s="14">
        <f t="shared" si="31"/>
        <v>1.9502381331107023E-2</v>
      </c>
      <c r="Y59" s="14">
        <f t="shared" si="32"/>
        <v>9.9085181826814514E-2</v>
      </c>
      <c r="Z59" s="14">
        <f t="shared" si="33"/>
        <v>0.7601087872450879</v>
      </c>
      <c r="AA59" s="14">
        <f t="shared" si="34"/>
        <v>0.12130364959699053</v>
      </c>
      <c r="AB59" s="14">
        <f t="shared" si="35"/>
        <v>0.11858756315792154</v>
      </c>
      <c r="AC59" s="14">
        <f t="shared" si="36"/>
        <v>1</v>
      </c>
      <c r="AD59" s="17"/>
    </row>
    <row r="60" spans="1:30" x14ac:dyDescent="0.2">
      <c r="A60" s="7" t="s">
        <v>40</v>
      </c>
      <c r="B60" s="9" t="s">
        <v>35</v>
      </c>
      <c r="C60" s="7" t="s">
        <v>25</v>
      </c>
      <c r="D60" s="8">
        <v>901315</v>
      </c>
      <c r="E60" s="8">
        <v>228214</v>
      </c>
      <c r="F60" s="8">
        <v>186862</v>
      </c>
      <c r="G60" s="8">
        <f t="shared" si="37"/>
        <v>415076</v>
      </c>
      <c r="H60" s="8">
        <v>506769</v>
      </c>
      <c r="I60" s="8">
        <v>717516</v>
      </c>
      <c r="J60" s="8">
        <v>1784277</v>
      </c>
      <c r="K60" s="8">
        <f t="shared" si="26"/>
        <v>1316391</v>
      </c>
      <c r="L60" s="8">
        <f t="shared" si="27"/>
        <v>1224285</v>
      </c>
      <c r="M60" s="8">
        <v>4324953</v>
      </c>
      <c r="N60" s="8"/>
      <c r="O60" s="8"/>
      <c r="P60" s="8"/>
      <c r="Q60" s="7" t="s">
        <v>40</v>
      </c>
      <c r="R60" s="9" t="s">
        <v>35</v>
      </c>
      <c r="S60" s="7" t="s">
        <v>25</v>
      </c>
      <c r="T60" s="14">
        <f t="shared" si="28"/>
        <v>0.20839879647247034</v>
      </c>
      <c r="U60" s="14">
        <f t="shared" si="29"/>
        <v>5.2766816194303151E-2</v>
      </c>
      <c r="V60" s="14">
        <f t="shared" si="30"/>
        <v>4.320555622222947E-2</v>
      </c>
      <c r="W60" s="14">
        <f t="shared" si="38"/>
        <v>9.5972372416532614E-2</v>
      </c>
      <c r="X60" s="14">
        <f t="shared" si="31"/>
        <v>0.11717329644969553</v>
      </c>
      <c r="Y60" s="14">
        <f t="shared" si="32"/>
        <v>0.16590145603894424</v>
      </c>
      <c r="Z60" s="14">
        <f t="shared" si="33"/>
        <v>0.41255407862235727</v>
      </c>
      <c r="AA60" s="14">
        <f t="shared" si="34"/>
        <v>0.30437116888900295</v>
      </c>
      <c r="AB60" s="14">
        <f t="shared" si="35"/>
        <v>0.28307475248863978</v>
      </c>
      <c r="AC60" s="14">
        <f t="shared" si="36"/>
        <v>1</v>
      </c>
      <c r="AD60" s="17"/>
    </row>
    <row r="61" spans="1:30" x14ac:dyDescent="0.2">
      <c r="A61" s="7" t="s">
        <v>40</v>
      </c>
      <c r="B61" s="9" t="s">
        <v>36</v>
      </c>
      <c r="C61" s="7" t="s">
        <v>25</v>
      </c>
      <c r="D61" s="8">
        <v>1443597</v>
      </c>
      <c r="E61" s="8">
        <v>276425</v>
      </c>
      <c r="F61" s="8">
        <v>159600</v>
      </c>
      <c r="G61" s="8">
        <f t="shared" si="37"/>
        <v>436025</v>
      </c>
      <c r="H61" s="8">
        <v>1364014</v>
      </c>
      <c r="I61" s="8">
        <v>1262379</v>
      </c>
      <c r="J61" s="8">
        <v>2615824</v>
      </c>
      <c r="K61" s="8">
        <f t="shared" si="26"/>
        <v>1879622</v>
      </c>
      <c r="L61" s="8">
        <f t="shared" si="27"/>
        <v>2626393</v>
      </c>
      <c r="M61" s="8">
        <v>7121839</v>
      </c>
      <c r="N61" s="8"/>
      <c r="O61" s="8"/>
      <c r="P61" s="8"/>
      <c r="Q61" s="7" t="s">
        <v>40</v>
      </c>
      <c r="R61" s="9" t="s">
        <v>36</v>
      </c>
      <c r="S61" s="7" t="s">
        <v>25</v>
      </c>
      <c r="T61" s="14">
        <f t="shared" si="28"/>
        <v>0.20270003295497133</v>
      </c>
      <c r="U61" s="14">
        <f t="shared" si="29"/>
        <v>3.8813710896862454E-2</v>
      </c>
      <c r="V61" s="14">
        <f t="shared" si="30"/>
        <v>2.2409942151177527E-2</v>
      </c>
      <c r="W61" s="14">
        <f t="shared" si="38"/>
        <v>6.1223653048039978E-2</v>
      </c>
      <c r="X61" s="14">
        <f t="shared" si="31"/>
        <v>0.19152553153757057</v>
      </c>
      <c r="Y61" s="14">
        <f t="shared" si="32"/>
        <v>0.17725463886504594</v>
      </c>
      <c r="Z61" s="14">
        <f t="shared" si="33"/>
        <v>0.36729614359437218</v>
      </c>
      <c r="AA61" s="14">
        <f t="shared" si="34"/>
        <v>0.2639236860030113</v>
      </c>
      <c r="AB61" s="14">
        <f t="shared" si="35"/>
        <v>0.36878017040261651</v>
      </c>
      <c r="AC61" s="14">
        <f t="shared" si="36"/>
        <v>1</v>
      </c>
      <c r="AD61" s="17"/>
    </row>
    <row r="62" spans="1:30" x14ac:dyDescent="0.2">
      <c r="A62" s="7" t="s">
        <v>40</v>
      </c>
      <c r="B62" s="9" t="s">
        <v>37</v>
      </c>
      <c r="C62" s="7" t="s">
        <v>25</v>
      </c>
      <c r="D62" s="8">
        <v>1556791</v>
      </c>
      <c r="E62" s="8">
        <v>210596</v>
      </c>
      <c r="F62" s="8">
        <v>90566</v>
      </c>
      <c r="G62" s="8">
        <f t="shared" si="37"/>
        <v>301162</v>
      </c>
      <c r="H62" s="8">
        <v>2831933</v>
      </c>
      <c r="I62" s="8">
        <v>1238855</v>
      </c>
      <c r="J62" s="8">
        <v>2367526</v>
      </c>
      <c r="K62" s="8">
        <f t="shared" si="26"/>
        <v>1857953</v>
      </c>
      <c r="L62" s="8">
        <f t="shared" si="27"/>
        <v>4070788</v>
      </c>
      <c r="M62" s="8">
        <v>8296267</v>
      </c>
      <c r="N62" s="8"/>
      <c r="O62" s="8"/>
      <c r="P62" s="8"/>
      <c r="Q62" s="7" t="s">
        <v>40</v>
      </c>
      <c r="R62" s="9" t="s">
        <v>37</v>
      </c>
      <c r="S62" s="7" t="s">
        <v>25</v>
      </c>
      <c r="T62" s="14">
        <f t="shared" si="28"/>
        <v>0.18764957781614308</v>
      </c>
      <c r="U62" s="14">
        <f t="shared" si="29"/>
        <v>2.5384428924478925E-2</v>
      </c>
      <c r="V62" s="14">
        <f t="shared" si="30"/>
        <v>1.0916476048806047E-2</v>
      </c>
      <c r="W62" s="14">
        <f t="shared" si="38"/>
        <v>3.6300904973284975E-2</v>
      </c>
      <c r="X62" s="14">
        <f t="shared" si="31"/>
        <v>0.34135027235743498</v>
      </c>
      <c r="Y62" s="14">
        <f t="shared" si="32"/>
        <v>0.14932679963168977</v>
      </c>
      <c r="Z62" s="14">
        <f t="shared" si="33"/>
        <v>0.28537244522144717</v>
      </c>
      <c r="AA62" s="14">
        <f t="shared" si="34"/>
        <v>0.22395048278942806</v>
      </c>
      <c r="AB62" s="14">
        <f t="shared" si="35"/>
        <v>0.49067707198912475</v>
      </c>
      <c r="AC62" s="14">
        <f t="shared" si="36"/>
        <v>1</v>
      </c>
      <c r="AD62" s="17"/>
    </row>
    <row r="63" spans="1:30" x14ac:dyDescent="0.2">
      <c r="A63" s="7" t="s">
        <v>40</v>
      </c>
      <c r="B63" s="9" t="s">
        <v>38</v>
      </c>
      <c r="C63" s="7" t="s">
        <v>25</v>
      </c>
      <c r="D63" s="8">
        <v>346560</v>
      </c>
      <c r="E63" s="8">
        <v>48320</v>
      </c>
      <c r="F63" s="8">
        <v>19195</v>
      </c>
      <c r="G63" s="8">
        <f t="shared" si="37"/>
        <v>67515</v>
      </c>
      <c r="H63" s="8">
        <v>1547933</v>
      </c>
      <c r="I63" s="8">
        <v>556799</v>
      </c>
      <c r="J63" s="8">
        <v>1376189</v>
      </c>
      <c r="K63" s="8">
        <f t="shared" si="26"/>
        <v>414075</v>
      </c>
      <c r="L63" s="8">
        <f t="shared" si="27"/>
        <v>2104732</v>
      </c>
      <c r="M63" s="8">
        <v>3894996</v>
      </c>
      <c r="N63" s="8"/>
      <c r="O63" s="8"/>
      <c r="P63" s="8"/>
      <c r="Q63" s="7" t="s">
        <v>40</v>
      </c>
      <c r="R63" s="9" t="s">
        <v>38</v>
      </c>
      <c r="S63" s="7" t="s">
        <v>25</v>
      </c>
      <c r="T63" s="14">
        <f t="shared" si="28"/>
        <v>8.8975701130373439E-2</v>
      </c>
      <c r="U63" s="14">
        <f t="shared" si="29"/>
        <v>1.2405661007097311E-2</v>
      </c>
      <c r="V63" s="14">
        <f t="shared" si="30"/>
        <v>4.9281180263086276E-3</v>
      </c>
      <c r="W63" s="14">
        <f t="shared" si="38"/>
        <v>1.7333779033405938E-2</v>
      </c>
      <c r="X63" s="14">
        <f t="shared" si="31"/>
        <v>0.39741581249377406</v>
      </c>
      <c r="Y63" s="14">
        <f t="shared" si="32"/>
        <v>0.14295239327588527</v>
      </c>
      <c r="Z63" s="14">
        <f t="shared" si="33"/>
        <v>0.35332231406656128</v>
      </c>
      <c r="AA63" s="14">
        <f t="shared" si="34"/>
        <v>0.10630948016377938</v>
      </c>
      <c r="AB63" s="14">
        <f t="shared" si="35"/>
        <v>0.54036820576965938</v>
      </c>
      <c r="AC63" s="14">
        <f t="shared" si="36"/>
        <v>1</v>
      </c>
      <c r="AD63" s="17"/>
    </row>
    <row r="64" spans="1:30" s="19" customFormat="1" x14ac:dyDescent="0.2">
      <c r="A64" s="18" t="s">
        <v>40</v>
      </c>
      <c r="B64" s="19" t="s">
        <v>9</v>
      </c>
      <c r="C64" s="18" t="s">
        <v>25</v>
      </c>
      <c r="D64" s="20">
        <v>4478575</v>
      </c>
      <c r="E64" s="20">
        <v>811879</v>
      </c>
      <c r="F64" s="20">
        <v>582530</v>
      </c>
      <c r="G64" s="20">
        <f t="shared" si="37"/>
        <v>1394409</v>
      </c>
      <c r="H64" s="20">
        <v>6315753</v>
      </c>
      <c r="I64" s="20">
        <v>4106321</v>
      </c>
      <c r="J64" s="20">
        <v>10681256</v>
      </c>
      <c r="K64" s="20">
        <f t="shared" si="26"/>
        <v>5872984</v>
      </c>
      <c r="L64" s="20">
        <f t="shared" si="27"/>
        <v>10422074</v>
      </c>
      <c r="M64" s="20">
        <v>26976314</v>
      </c>
      <c r="N64" s="20"/>
      <c r="O64" s="20"/>
      <c r="P64" s="20"/>
      <c r="Q64" s="18" t="s">
        <v>40</v>
      </c>
      <c r="R64" s="19" t="s">
        <v>9</v>
      </c>
      <c r="S64" s="18" t="s">
        <v>25</v>
      </c>
      <c r="T64" s="21">
        <f t="shared" si="28"/>
        <v>0.16601878966859593</v>
      </c>
      <c r="U64" s="21">
        <f t="shared" si="29"/>
        <v>3.0095994582506714E-2</v>
      </c>
      <c r="V64" s="21">
        <f t="shared" si="30"/>
        <v>2.1594128834651019E-2</v>
      </c>
      <c r="W64" s="14">
        <f t="shared" si="38"/>
        <v>5.1690123417157736E-2</v>
      </c>
      <c r="X64" s="21">
        <f t="shared" si="31"/>
        <v>0.23412216361360563</v>
      </c>
      <c r="Y64" s="21">
        <f t="shared" si="32"/>
        <v>0.1522194989278372</v>
      </c>
      <c r="Z64" s="21">
        <f t="shared" si="33"/>
        <v>0.3959494243728035</v>
      </c>
      <c r="AA64" s="21">
        <f t="shared" si="34"/>
        <v>0.21770891308575369</v>
      </c>
      <c r="AB64" s="21">
        <f t="shared" si="35"/>
        <v>0.38634166254144287</v>
      </c>
      <c r="AC64" s="21">
        <f t="shared" si="36"/>
        <v>1</v>
      </c>
    </row>
    <row r="66" spans="1:30" ht="12" customHeight="1" x14ac:dyDescent="0.2"/>
    <row r="68" spans="1:30" ht="12.75" customHeight="1" x14ac:dyDescent="0.2"/>
    <row r="69" spans="1:30" ht="36" x14ac:dyDescent="0.2">
      <c r="A69" s="6" t="s">
        <v>27</v>
      </c>
      <c r="B69" s="6" t="s">
        <v>20</v>
      </c>
      <c r="C69" s="6" t="s">
        <v>26</v>
      </c>
      <c r="D69" s="6" t="s">
        <v>10</v>
      </c>
      <c r="E69" s="6" t="s">
        <v>41</v>
      </c>
      <c r="F69" s="6" t="s">
        <v>11</v>
      </c>
      <c r="G69" s="6" t="s">
        <v>156</v>
      </c>
      <c r="H69" s="6" t="s">
        <v>12</v>
      </c>
      <c r="I69" s="6" t="s">
        <v>13</v>
      </c>
      <c r="J69" s="6" t="s">
        <v>14</v>
      </c>
      <c r="K69" s="6" t="s">
        <v>16</v>
      </c>
      <c r="L69" s="6" t="s">
        <v>17</v>
      </c>
      <c r="M69" s="6" t="s">
        <v>9</v>
      </c>
      <c r="N69" s="6"/>
      <c r="O69" s="6"/>
      <c r="P69" s="6"/>
      <c r="Q69" s="6" t="s">
        <v>27</v>
      </c>
      <c r="R69" s="6" t="s">
        <v>20</v>
      </c>
      <c r="S69" s="6" t="s">
        <v>26</v>
      </c>
      <c r="T69" s="6" t="s">
        <v>10</v>
      </c>
      <c r="U69" s="6" t="s">
        <v>41</v>
      </c>
      <c r="V69" s="6" t="s">
        <v>11</v>
      </c>
      <c r="W69" s="6" t="s">
        <v>156</v>
      </c>
      <c r="X69" s="6" t="s">
        <v>12</v>
      </c>
      <c r="Y69" s="6" t="s">
        <v>13</v>
      </c>
      <c r="Z69" s="6" t="s">
        <v>14</v>
      </c>
      <c r="AA69" s="6" t="s">
        <v>16</v>
      </c>
      <c r="AB69" s="6" t="s">
        <v>17</v>
      </c>
      <c r="AC69" s="6" t="s">
        <v>9</v>
      </c>
    </row>
    <row r="70" spans="1:30" x14ac:dyDescent="0.2">
      <c r="A70" s="7" t="s">
        <v>62</v>
      </c>
      <c r="B70" s="9" t="s">
        <v>34</v>
      </c>
      <c r="C70" s="7" t="s">
        <v>23</v>
      </c>
      <c r="D70" s="8">
        <v>132523</v>
      </c>
      <c r="E70" s="8">
        <v>20057</v>
      </c>
      <c r="F70" s="8">
        <v>61511</v>
      </c>
      <c r="G70" s="8">
        <f>SUM(E70:F70)</f>
        <v>81568</v>
      </c>
      <c r="H70" s="8">
        <v>26783</v>
      </c>
      <c r="I70" s="8">
        <v>156350</v>
      </c>
      <c r="J70" s="8">
        <v>1324784</v>
      </c>
      <c r="K70" s="8">
        <f>D70+E70+F70</f>
        <v>214091</v>
      </c>
      <c r="L70" s="8">
        <f t="shared" ref="L70:L87" si="39">H70+I70</f>
        <v>183133</v>
      </c>
      <c r="M70" s="8">
        <v>1722008</v>
      </c>
      <c r="N70" s="8"/>
      <c r="O70" s="8"/>
      <c r="P70" s="8"/>
      <c r="Q70" s="7" t="s">
        <v>62</v>
      </c>
      <c r="R70" s="9" t="s">
        <v>34</v>
      </c>
      <c r="S70" s="7" t="s">
        <v>23</v>
      </c>
      <c r="T70" s="14">
        <f t="shared" ref="T70:T87" si="40">D70/M70</f>
        <v>7.6958411343036728E-2</v>
      </c>
      <c r="U70" s="14">
        <f t="shared" ref="U70:U87" si="41">E70/M70</f>
        <v>1.1647448792340104E-2</v>
      </c>
      <c r="V70" s="14">
        <f>F70/M70</f>
        <v>3.5720507686375441E-2</v>
      </c>
      <c r="W70" s="14">
        <f>G70/M70</f>
        <v>4.7367956478715549E-2</v>
      </c>
      <c r="X70" s="14">
        <f t="shared" ref="X70:X87" si="42">H70/M70</f>
        <v>1.55533539913868E-2</v>
      </c>
      <c r="Y70" s="14">
        <f t="shared" ref="Y70:Y87" si="43">I70/M70</f>
        <v>9.0795164714681936E-2</v>
      </c>
      <c r="Z70" s="14">
        <f t="shared" ref="Z70:Z87" si="44">J70/M70</f>
        <v>0.76932511347217902</v>
      </c>
      <c r="AA70" s="14">
        <f>K70/M70</f>
        <v>0.12432636782175228</v>
      </c>
      <c r="AB70" s="14">
        <f t="shared" ref="AB70:AB87" si="45">L70/M70</f>
        <v>0.10634851870606873</v>
      </c>
      <c r="AC70" s="14">
        <f t="shared" ref="AC70:AC87" si="46">M70/M70</f>
        <v>1</v>
      </c>
      <c r="AD70" s="17"/>
    </row>
    <row r="71" spans="1:30" x14ac:dyDescent="0.2">
      <c r="A71" s="7" t="s">
        <v>62</v>
      </c>
      <c r="B71" s="9" t="s">
        <v>35</v>
      </c>
      <c r="C71" s="7" t="s">
        <v>23</v>
      </c>
      <c r="D71" s="8">
        <v>552926</v>
      </c>
      <c r="E71" s="8">
        <v>115790</v>
      </c>
      <c r="F71" s="8">
        <v>111042</v>
      </c>
      <c r="G71" s="8">
        <f t="shared" ref="G71:G87" si="47">SUM(E71:F71)</f>
        <v>226832</v>
      </c>
      <c r="H71" s="8">
        <v>242013</v>
      </c>
      <c r="I71" s="8">
        <v>376503</v>
      </c>
      <c r="J71" s="8">
        <v>843759</v>
      </c>
      <c r="K71" s="8">
        <f t="shared" ref="K71:K87" si="48">D71+E71+F71</f>
        <v>779758</v>
      </c>
      <c r="L71" s="8">
        <f t="shared" si="39"/>
        <v>618516</v>
      </c>
      <c r="M71" s="8">
        <v>2242033</v>
      </c>
      <c r="N71" s="8"/>
      <c r="O71" s="8"/>
      <c r="P71" s="8"/>
      <c r="Q71" s="7" t="s">
        <v>62</v>
      </c>
      <c r="R71" s="9" t="s">
        <v>35</v>
      </c>
      <c r="S71" s="7" t="s">
        <v>23</v>
      </c>
      <c r="T71" s="14">
        <f t="shared" si="40"/>
        <v>0.24661813630753873</v>
      </c>
      <c r="U71" s="14">
        <f t="shared" si="41"/>
        <v>5.1645091753778828E-2</v>
      </c>
      <c r="V71" s="14">
        <f t="shared" ref="V71:V87" si="49">F71/M71</f>
        <v>4.9527370917377217E-2</v>
      </c>
      <c r="W71" s="14">
        <f t="shared" ref="W71:W87" si="50">G71/M71</f>
        <v>0.10117246267115604</v>
      </c>
      <c r="X71" s="14">
        <f t="shared" si="42"/>
        <v>0.1079435494482017</v>
      </c>
      <c r="Y71" s="14">
        <f t="shared" si="43"/>
        <v>0.16792928560819578</v>
      </c>
      <c r="Z71" s="14">
        <f t="shared" si="44"/>
        <v>0.37633656596490772</v>
      </c>
      <c r="AA71" s="14">
        <f t="shared" ref="AA71:AA87" si="51">K71/M71</f>
        <v>0.3477905989786948</v>
      </c>
      <c r="AB71" s="14">
        <f t="shared" si="45"/>
        <v>0.27587283505639748</v>
      </c>
      <c r="AC71" s="14">
        <f t="shared" si="46"/>
        <v>1</v>
      </c>
      <c r="AD71" s="17"/>
    </row>
    <row r="72" spans="1:30" x14ac:dyDescent="0.2">
      <c r="A72" s="7" t="s">
        <v>62</v>
      </c>
      <c r="B72" s="9" t="s">
        <v>36</v>
      </c>
      <c r="C72" s="7" t="s">
        <v>23</v>
      </c>
      <c r="D72" s="8">
        <v>819367</v>
      </c>
      <c r="E72" s="8">
        <v>145950</v>
      </c>
      <c r="F72" s="8">
        <v>81556</v>
      </c>
      <c r="G72" s="8">
        <f t="shared" si="47"/>
        <v>227506</v>
      </c>
      <c r="H72" s="8">
        <v>657021</v>
      </c>
      <c r="I72" s="8">
        <v>607722</v>
      </c>
      <c r="J72" s="8">
        <v>1203354</v>
      </c>
      <c r="K72" s="8">
        <f t="shared" si="48"/>
        <v>1046873</v>
      </c>
      <c r="L72" s="8">
        <f t="shared" si="39"/>
        <v>1264743</v>
      </c>
      <c r="M72" s="8">
        <v>3514970</v>
      </c>
      <c r="N72" s="8"/>
      <c r="O72" s="8"/>
      <c r="P72" s="8"/>
      <c r="Q72" s="7" t="s">
        <v>62</v>
      </c>
      <c r="R72" s="9" t="s">
        <v>36</v>
      </c>
      <c r="S72" s="7" t="s">
        <v>23</v>
      </c>
      <c r="T72" s="14">
        <f t="shared" si="40"/>
        <v>0.23310782168837857</v>
      </c>
      <c r="U72" s="14">
        <f t="shared" si="41"/>
        <v>4.1522402751659332E-2</v>
      </c>
      <c r="V72" s="14">
        <f t="shared" si="49"/>
        <v>2.3202473989820682E-2</v>
      </c>
      <c r="W72" s="14">
        <f t="shared" si="50"/>
        <v>6.4724876741480017E-2</v>
      </c>
      <c r="X72" s="14">
        <f t="shared" si="42"/>
        <v>0.18692079875503917</v>
      </c>
      <c r="Y72" s="14">
        <f t="shared" si="43"/>
        <v>0.17289535899310662</v>
      </c>
      <c r="Z72" s="14">
        <f t="shared" si="44"/>
        <v>0.34235114382199566</v>
      </c>
      <c r="AA72" s="14">
        <f t="shared" si="51"/>
        <v>0.2978326984298586</v>
      </c>
      <c r="AB72" s="14">
        <f t="shared" si="45"/>
        <v>0.35981615774814579</v>
      </c>
      <c r="AC72" s="14">
        <f t="shared" si="46"/>
        <v>1</v>
      </c>
      <c r="AD72" s="17"/>
    </row>
    <row r="73" spans="1:30" x14ac:dyDescent="0.2">
      <c r="A73" s="7" t="s">
        <v>62</v>
      </c>
      <c r="B73" s="9" t="s">
        <v>37</v>
      </c>
      <c r="C73" s="7" t="s">
        <v>23</v>
      </c>
      <c r="D73" s="8">
        <v>956358</v>
      </c>
      <c r="E73" s="8">
        <v>97474</v>
      </c>
      <c r="F73" s="8">
        <v>55218</v>
      </c>
      <c r="G73" s="8">
        <f t="shared" si="47"/>
        <v>152692</v>
      </c>
      <c r="H73" s="8">
        <v>1591877</v>
      </c>
      <c r="I73" s="8">
        <v>626104</v>
      </c>
      <c r="J73" s="8">
        <v>1078459</v>
      </c>
      <c r="K73" s="8">
        <f t="shared" si="48"/>
        <v>1109050</v>
      </c>
      <c r="L73" s="8">
        <f t="shared" si="39"/>
        <v>2217981</v>
      </c>
      <c r="M73" s="8">
        <v>4405490</v>
      </c>
      <c r="N73" s="8"/>
      <c r="O73" s="8"/>
      <c r="P73" s="8"/>
      <c r="Q73" s="7" t="s">
        <v>62</v>
      </c>
      <c r="R73" s="9" t="s">
        <v>37</v>
      </c>
      <c r="S73" s="7" t="s">
        <v>23</v>
      </c>
      <c r="T73" s="14">
        <f t="shared" si="40"/>
        <v>0.21708323024226589</v>
      </c>
      <c r="U73" s="14">
        <f t="shared" si="41"/>
        <v>2.2125575134661523E-2</v>
      </c>
      <c r="V73" s="14">
        <f t="shared" si="49"/>
        <v>1.2533906557499848E-2</v>
      </c>
      <c r="W73" s="14">
        <f t="shared" si="50"/>
        <v>3.4659481692161369E-2</v>
      </c>
      <c r="X73" s="14">
        <f t="shared" si="42"/>
        <v>0.36133937428072699</v>
      </c>
      <c r="Y73" s="14">
        <f t="shared" si="43"/>
        <v>0.14211903783688079</v>
      </c>
      <c r="Z73" s="14">
        <f t="shared" si="44"/>
        <v>0.24479887594796493</v>
      </c>
      <c r="AA73" s="14">
        <f t="shared" si="51"/>
        <v>0.25174271193442727</v>
      </c>
      <c r="AB73" s="14">
        <f t="shared" si="45"/>
        <v>0.50345841211760778</v>
      </c>
      <c r="AC73" s="14">
        <f t="shared" si="46"/>
        <v>1</v>
      </c>
      <c r="AD73" s="17"/>
    </row>
    <row r="74" spans="1:30" x14ac:dyDescent="0.2">
      <c r="A74" s="7" t="s">
        <v>62</v>
      </c>
      <c r="B74" s="9" t="s">
        <v>38</v>
      </c>
      <c r="C74" s="7" t="s">
        <v>23</v>
      </c>
      <c r="D74" s="8">
        <v>189195</v>
      </c>
      <c r="E74" s="8">
        <v>22966</v>
      </c>
      <c r="F74" s="8">
        <v>8786</v>
      </c>
      <c r="G74" s="8">
        <f t="shared" si="47"/>
        <v>31752</v>
      </c>
      <c r="H74" s="8">
        <v>1017038</v>
      </c>
      <c r="I74" s="8">
        <v>251655</v>
      </c>
      <c r="J74" s="8">
        <v>372558</v>
      </c>
      <c r="K74" s="8">
        <f t="shared" si="48"/>
        <v>220947</v>
      </c>
      <c r="L74" s="8">
        <f t="shared" si="39"/>
        <v>1268693</v>
      </c>
      <c r="M74" s="8">
        <v>1862198</v>
      </c>
      <c r="N74" s="8"/>
      <c r="O74" s="8"/>
      <c r="P74" s="8"/>
      <c r="Q74" s="7" t="s">
        <v>62</v>
      </c>
      <c r="R74" s="9" t="s">
        <v>38</v>
      </c>
      <c r="S74" s="7" t="s">
        <v>23</v>
      </c>
      <c r="T74" s="14">
        <f t="shared" si="40"/>
        <v>0.1015976818791557</v>
      </c>
      <c r="U74" s="14">
        <f t="shared" si="41"/>
        <v>1.2332737979527419E-2</v>
      </c>
      <c r="V74" s="14">
        <f t="shared" si="49"/>
        <v>4.7180804619057692E-3</v>
      </c>
      <c r="W74" s="14">
        <f t="shared" si="50"/>
        <v>1.7050818441433187E-2</v>
      </c>
      <c r="X74" s="14">
        <f t="shared" si="42"/>
        <v>0.5461492279553517</v>
      </c>
      <c r="Y74" s="14">
        <f t="shared" si="43"/>
        <v>0.13513869094478675</v>
      </c>
      <c r="Z74" s="14">
        <f t="shared" si="44"/>
        <v>0.20006358077927267</v>
      </c>
      <c r="AA74" s="14">
        <f t="shared" si="51"/>
        <v>0.11864850032058889</v>
      </c>
      <c r="AB74" s="14">
        <f t="shared" si="45"/>
        <v>0.6812879189001384</v>
      </c>
      <c r="AC74" s="14">
        <f t="shared" si="46"/>
        <v>1</v>
      </c>
      <c r="AD74" s="17"/>
    </row>
    <row r="75" spans="1:30" s="19" customFormat="1" x14ac:dyDescent="0.2">
      <c r="A75" s="7" t="s">
        <v>62</v>
      </c>
      <c r="B75" s="19" t="s">
        <v>9</v>
      </c>
      <c r="C75" s="18" t="s">
        <v>23</v>
      </c>
      <c r="D75" s="20">
        <v>2650369</v>
      </c>
      <c r="E75" s="20">
        <v>402237</v>
      </c>
      <c r="F75" s="20">
        <v>318113</v>
      </c>
      <c r="G75" s="20">
        <f t="shared" si="47"/>
        <v>720350</v>
      </c>
      <c r="H75" s="20">
        <v>3534732</v>
      </c>
      <c r="I75" s="20">
        <v>2018334</v>
      </c>
      <c r="J75" s="20">
        <v>4822914</v>
      </c>
      <c r="K75" s="20">
        <f t="shared" si="48"/>
        <v>3370719</v>
      </c>
      <c r="L75" s="20">
        <f t="shared" si="39"/>
        <v>5553066</v>
      </c>
      <c r="M75" s="20">
        <v>13746699</v>
      </c>
      <c r="N75" s="20"/>
      <c r="O75" s="20"/>
      <c r="P75" s="20"/>
      <c r="Q75" s="7" t="s">
        <v>62</v>
      </c>
      <c r="R75" s="19" t="s">
        <v>9</v>
      </c>
      <c r="S75" s="18" t="s">
        <v>23</v>
      </c>
      <c r="T75" s="21">
        <f t="shared" si="40"/>
        <v>0.19280039520760583</v>
      </c>
      <c r="U75" s="21">
        <f t="shared" si="41"/>
        <v>2.9260624677968142E-2</v>
      </c>
      <c r="V75" s="21">
        <f t="shared" si="49"/>
        <v>2.3141046443222478E-2</v>
      </c>
      <c r="W75" s="14">
        <f t="shared" si="50"/>
        <v>5.2401671121190624E-2</v>
      </c>
      <c r="X75" s="21">
        <f t="shared" si="42"/>
        <v>0.25713314883813199</v>
      </c>
      <c r="Y75" s="21">
        <f t="shared" si="43"/>
        <v>0.1468231755128995</v>
      </c>
      <c r="Z75" s="21">
        <f t="shared" si="44"/>
        <v>0.35084160932017205</v>
      </c>
      <c r="AA75" s="21">
        <f t="shared" si="51"/>
        <v>0.24520206632879646</v>
      </c>
      <c r="AB75" s="21">
        <f t="shared" si="45"/>
        <v>0.40395632435103146</v>
      </c>
      <c r="AC75" s="21">
        <f t="shared" si="46"/>
        <v>1</v>
      </c>
      <c r="AD75" s="22"/>
    </row>
    <row r="76" spans="1:30" x14ac:dyDescent="0.2">
      <c r="A76" s="7" t="s">
        <v>62</v>
      </c>
      <c r="B76" s="9" t="s">
        <v>34</v>
      </c>
      <c r="C76" s="7" t="s">
        <v>24</v>
      </c>
      <c r="D76" s="8">
        <v>108029</v>
      </c>
      <c r="E76" s="8">
        <v>17455</v>
      </c>
      <c r="F76" s="8">
        <v>52397</v>
      </c>
      <c r="G76" s="8">
        <f t="shared" si="47"/>
        <v>69852</v>
      </c>
      <c r="H76" s="8">
        <v>29816</v>
      </c>
      <c r="I76" s="8">
        <v>134490</v>
      </c>
      <c r="J76" s="8">
        <v>1300702</v>
      </c>
      <c r="K76" s="8">
        <f t="shared" si="48"/>
        <v>177881</v>
      </c>
      <c r="L76" s="8">
        <f t="shared" si="39"/>
        <v>164306</v>
      </c>
      <c r="M76" s="8">
        <v>1642889</v>
      </c>
      <c r="N76" s="8"/>
      <c r="O76" s="8"/>
      <c r="P76" s="8"/>
      <c r="Q76" s="7" t="s">
        <v>62</v>
      </c>
      <c r="R76" s="9" t="s">
        <v>34</v>
      </c>
      <c r="S76" s="7" t="s">
        <v>24</v>
      </c>
      <c r="T76" s="14">
        <f t="shared" si="40"/>
        <v>6.5755507523636722E-2</v>
      </c>
      <c r="U76" s="14">
        <f t="shared" si="41"/>
        <v>1.0624576584297539E-2</v>
      </c>
      <c r="V76" s="14">
        <f t="shared" si="49"/>
        <v>3.1893207636060621E-2</v>
      </c>
      <c r="W76" s="14">
        <f t="shared" si="50"/>
        <v>4.2517784220358165E-2</v>
      </c>
      <c r="X76" s="14">
        <f t="shared" si="42"/>
        <v>1.8148517641788337E-2</v>
      </c>
      <c r="Y76" s="14">
        <f t="shared" si="43"/>
        <v>8.1861890852029565E-2</v>
      </c>
      <c r="Z76" s="14">
        <f t="shared" si="44"/>
        <v>0.79171629976218727</v>
      </c>
      <c r="AA76" s="14">
        <f t="shared" si="51"/>
        <v>0.10827329174399487</v>
      </c>
      <c r="AB76" s="14">
        <f t="shared" si="45"/>
        <v>0.1000104084938179</v>
      </c>
      <c r="AC76" s="14">
        <f t="shared" si="46"/>
        <v>1</v>
      </c>
      <c r="AD76" s="17"/>
    </row>
    <row r="77" spans="1:30" x14ac:dyDescent="0.2">
      <c r="A77" s="7" t="s">
        <v>62</v>
      </c>
      <c r="B77" s="9" t="s">
        <v>35</v>
      </c>
      <c r="C77" s="7" t="s">
        <v>24</v>
      </c>
      <c r="D77" s="8">
        <v>413202</v>
      </c>
      <c r="E77" s="8">
        <v>93579</v>
      </c>
      <c r="F77" s="8">
        <v>66842</v>
      </c>
      <c r="G77" s="8">
        <f t="shared" si="47"/>
        <v>160421</v>
      </c>
      <c r="H77" s="8">
        <v>297854</v>
      </c>
      <c r="I77" s="8">
        <v>324172</v>
      </c>
      <c r="J77" s="8">
        <v>1006616</v>
      </c>
      <c r="K77" s="8">
        <f t="shared" si="48"/>
        <v>573623</v>
      </c>
      <c r="L77" s="8">
        <f t="shared" si="39"/>
        <v>622026</v>
      </c>
      <c r="M77" s="8">
        <v>2202265</v>
      </c>
      <c r="N77" s="8"/>
      <c r="O77" s="8"/>
      <c r="P77" s="8"/>
      <c r="Q77" s="7" t="s">
        <v>62</v>
      </c>
      <c r="R77" s="9" t="s">
        <v>35</v>
      </c>
      <c r="S77" s="7" t="s">
        <v>24</v>
      </c>
      <c r="T77" s="14">
        <f t="shared" si="40"/>
        <v>0.18762592149446139</v>
      </c>
      <c r="U77" s="14">
        <f t="shared" si="41"/>
        <v>4.2492161479204364E-2</v>
      </c>
      <c r="V77" s="14">
        <f t="shared" si="49"/>
        <v>3.0351479045437311E-2</v>
      </c>
      <c r="W77" s="14">
        <f t="shared" si="50"/>
        <v>7.2843640524641678E-2</v>
      </c>
      <c r="X77" s="14">
        <f t="shared" si="42"/>
        <v>0.13524893688997464</v>
      </c>
      <c r="Y77" s="14">
        <f t="shared" si="43"/>
        <v>0.14719936065823142</v>
      </c>
      <c r="Z77" s="14">
        <f t="shared" si="44"/>
        <v>0.45708214043269091</v>
      </c>
      <c r="AA77" s="14">
        <f t="shared" si="51"/>
        <v>0.26046956201910304</v>
      </c>
      <c r="AB77" s="14">
        <f t="shared" si="45"/>
        <v>0.28244829754820605</v>
      </c>
      <c r="AC77" s="14">
        <f t="shared" si="46"/>
        <v>1</v>
      </c>
      <c r="AD77" s="17"/>
    </row>
    <row r="78" spans="1:30" x14ac:dyDescent="0.2">
      <c r="A78" s="7" t="s">
        <v>62</v>
      </c>
      <c r="B78" s="9" t="s">
        <v>36</v>
      </c>
      <c r="C78" s="7" t="s">
        <v>24</v>
      </c>
      <c r="D78" s="8">
        <v>598050</v>
      </c>
      <c r="E78" s="8">
        <v>100424</v>
      </c>
      <c r="F78" s="8">
        <v>62247</v>
      </c>
      <c r="G78" s="8">
        <f t="shared" si="47"/>
        <v>162671</v>
      </c>
      <c r="H78" s="8">
        <v>642678</v>
      </c>
      <c r="I78" s="8">
        <v>539389</v>
      </c>
      <c r="J78" s="8">
        <v>1561531</v>
      </c>
      <c r="K78" s="8">
        <f t="shared" si="48"/>
        <v>760721</v>
      </c>
      <c r="L78" s="8">
        <f t="shared" si="39"/>
        <v>1182067</v>
      </c>
      <c r="M78" s="8">
        <v>3504319</v>
      </c>
      <c r="N78" s="8"/>
      <c r="O78" s="8"/>
      <c r="P78" s="8"/>
      <c r="Q78" s="7" t="s">
        <v>62</v>
      </c>
      <c r="R78" s="9" t="s">
        <v>36</v>
      </c>
      <c r="S78" s="7" t="s">
        <v>24</v>
      </c>
      <c r="T78" s="14">
        <f t="shared" si="40"/>
        <v>0.17066083310337901</v>
      </c>
      <c r="U78" s="14">
        <f t="shared" si="41"/>
        <v>2.8657208433364657E-2</v>
      </c>
      <c r="V78" s="14">
        <f t="shared" si="49"/>
        <v>1.7762937677762783E-2</v>
      </c>
      <c r="W78" s="14">
        <f t="shared" si="50"/>
        <v>4.6420146111127443E-2</v>
      </c>
      <c r="X78" s="14">
        <f t="shared" si="42"/>
        <v>0.18339597508103572</v>
      </c>
      <c r="Y78" s="14">
        <f t="shared" si="43"/>
        <v>0.1539212040912942</v>
      </c>
      <c r="Z78" s="14">
        <f t="shared" si="44"/>
        <v>0.44560184161316363</v>
      </c>
      <c r="AA78" s="14">
        <f t="shared" si="51"/>
        <v>0.21708097921450645</v>
      </c>
      <c r="AB78" s="14">
        <f t="shared" si="45"/>
        <v>0.3373171791723299</v>
      </c>
      <c r="AC78" s="14">
        <f t="shared" si="46"/>
        <v>1</v>
      </c>
      <c r="AD78" s="17"/>
    </row>
    <row r="79" spans="1:30" x14ac:dyDescent="0.2">
      <c r="A79" s="7" t="s">
        <v>62</v>
      </c>
      <c r="B79" s="9" t="s">
        <v>37</v>
      </c>
      <c r="C79" s="7" t="s">
        <v>24</v>
      </c>
      <c r="D79" s="8">
        <v>812287</v>
      </c>
      <c r="E79" s="8">
        <v>96096</v>
      </c>
      <c r="F79" s="8">
        <v>43681</v>
      </c>
      <c r="G79" s="8">
        <f t="shared" si="47"/>
        <v>139777</v>
      </c>
      <c r="H79" s="8">
        <v>1243168</v>
      </c>
      <c r="I79" s="8">
        <v>631780</v>
      </c>
      <c r="J79" s="8">
        <v>1679313</v>
      </c>
      <c r="K79" s="8">
        <f t="shared" si="48"/>
        <v>952064</v>
      </c>
      <c r="L79" s="8">
        <f t="shared" si="39"/>
        <v>1874948</v>
      </c>
      <c r="M79" s="8">
        <v>4506325</v>
      </c>
      <c r="N79" s="8"/>
      <c r="O79" s="8"/>
      <c r="P79" s="8"/>
      <c r="Q79" s="7" t="s">
        <v>62</v>
      </c>
      <c r="R79" s="9" t="s">
        <v>37</v>
      </c>
      <c r="S79" s="7" t="s">
        <v>24</v>
      </c>
      <c r="T79" s="14">
        <f t="shared" si="40"/>
        <v>0.18025486399671573</v>
      </c>
      <c r="U79" s="14">
        <f t="shared" si="41"/>
        <v>2.1324693625071427E-2</v>
      </c>
      <c r="V79" s="14">
        <f t="shared" si="49"/>
        <v>9.6932644671655945E-3</v>
      </c>
      <c r="W79" s="14">
        <f t="shared" si="50"/>
        <v>3.1017958092237022E-2</v>
      </c>
      <c r="X79" s="14">
        <f t="shared" si="42"/>
        <v>0.27587180241105558</v>
      </c>
      <c r="Y79" s="14">
        <f t="shared" si="43"/>
        <v>0.14019849877671939</v>
      </c>
      <c r="Z79" s="14">
        <f t="shared" si="44"/>
        <v>0.3726568767232723</v>
      </c>
      <c r="AA79" s="14">
        <f t="shared" si="51"/>
        <v>0.21127282208895276</v>
      </c>
      <c r="AB79" s="14">
        <f t="shared" si="45"/>
        <v>0.41607030118777494</v>
      </c>
      <c r="AC79" s="14">
        <f t="shared" si="46"/>
        <v>1</v>
      </c>
      <c r="AD79" s="17"/>
    </row>
    <row r="80" spans="1:30" x14ac:dyDescent="0.2">
      <c r="A80" s="7" t="s">
        <v>62</v>
      </c>
      <c r="B80" s="9" t="s">
        <v>38</v>
      </c>
      <c r="C80" s="7" t="s">
        <v>24</v>
      </c>
      <c r="D80" s="8">
        <v>184173</v>
      </c>
      <c r="E80" s="8">
        <v>24966</v>
      </c>
      <c r="F80" s="8">
        <v>11283</v>
      </c>
      <c r="G80" s="8">
        <f t="shared" si="47"/>
        <v>36249</v>
      </c>
      <c r="H80" s="8">
        <v>662348</v>
      </c>
      <c r="I80" s="8">
        <v>292778</v>
      </c>
      <c r="J80" s="8">
        <v>1111698</v>
      </c>
      <c r="K80" s="8">
        <f t="shared" si="48"/>
        <v>220422</v>
      </c>
      <c r="L80" s="8">
        <f t="shared" si="39"/>
        <v>955126</v>
      </c>
      <c r="M80" s="8">
        <v>2287246</v>
      </c>
      <c r="N80" s="8"/>
      <c r="O80" s="8"/>
      <c r="P80" s="8"/>
      <c r="Q80" s="7" t="s">
        <v>62</v>
      </c>
      <c r="R80" s="9" t="s">
        <v>38</v>
      </c>
      <c r="S80" s="7" t="s">
        <v>24</v>
      </c>
      <c r="T80" s="14">
        <f t="shared" si="40"/>
        <v>8.0521727877106361E-2</v>
      </c>
      <c r="U80" s="14">
        <f t="shared" si="41"/>
        <v>1.0915310377633188E-2</v>
      </c>
      <c r="V80" s="14">
        <f t="shared" si="49"/>
        <v>4.9330067688390317E-3</v>
      </c>
      <c r="W80" s="14">
        <f t="shared" si="50"/>
        <v>1.584831714647222E-2</v>
      </c>
      <c r="X80" s="14">
        <f t="shared" si="42"/>
        <v>0.28958319306274882</v>
      </c>
      <c r="Y80" s="14">
        <f t="shared" si="43"/>
        <v>0.128004595920159</v>
      </c>
      <c r="Z80" s="14">
        <f t="shared" si="44"/>
        <v>0.48604216599351358</v>
      </c>
      <c r="AA80" s="14">
        <f t="shared" si="51"/>
        <v>9.6370045023578571E-2</v>
      </c>
      <c r="AB80" s="14">
        <f t="shared" si="45"/>
        <v>0.41758778898290783</v>
      </c>
      <c r="AC80" s="14">
        <f t="shared" si="46"/>
        <v>1</v>
      </c>
      <c r="AD80" s="17"/>
    </row>
    <row r="81" spans="1:30" s="19" customFormat="1" x14ac:dyDescent="0.2">
      <c r="A81" s="7" t="s">
        <v>62</v>
      </c>
      <c r="B81" s="19" t="s">
        <v>9</v>
      </c>
      <c r="C81" s="18" t="s">
        <v>24</v>
      </c>
      <c r="D81" s="20">
        <v>2115741</v>
      </c>
      <c r="E81" s="20">
        <v>332520</v>
      </c>
      <c r="F81" s="20">
        <v>236450</v>
      </c>
      <c r="G81" s="20">
        <f t="shared" si="47"/>
        <v>568970</v>
      </c>
      <c r="H81" s="20">
        <v>2875864</v>
      </c>
      <c r="I81" s="20">
        <v>1922609</v>
      </c>
      <c r="J81" s="20">
        <v>6659860</v>
      </c>
      <c r="K81" s="20">
        <f t="shared" si="48"/>
        <v>2684711</v>
      </c>
      <c r="L81" s="20">
        <f t="shared" si="39"/>
        <v>4798473</v>
      </c>
      <c r="M81" s="20">
        <v>14143044</v>
      </c>
      <c r="N81" s="20"/>
      <c r="O81" s="20"/>
      <c r="P81" s="20"/>
      <c r="Q81" s="7" t="s">
        <v>62</v>
      </c>
      <c r="R81" s="19" t="s">
        <v>9</v>
      </c>
      <c r="S81" s="18" t="s">
        <v>24</v>
      </c>
      <c r="T81" s="21">
        <f t="shared" si="40"/>
        <v>0.1495958720060547</v>
      </c>
      <c r="U81" s="21">
        <f t="shared" si="41"/>
        <v>2.3511204518631208E-2</v>
      </c>
      <c r="V81" s="21">
        <f t="shared" si="49"/>
        <v>1.6718465982287829E-2</v>
      </c>
      <c r="W81" s="14">
        <f t="shared" si="50"/>
        <v>4.0229670500919038E-2</v>
      </c>
      <c r="X81" s="21">
        <f t="shared" si="42"/>
        <v>0.20334123262290635</v>
      </c>
      <c r="Y81" s="21">
        <f t="shared" si="43"/>
        <v>0.13594025444593116</v>
      </c>
      <c r="Z81" s="21">
        <f t="shared" si="44"/>
        <v>0.47089297042418876</v>
      </c>
      <c r="AA81" s="21">
        <f t="shared" si="51"/>
        <v>0.18982554250697375</v>
      </c>
      <c r="AB81" s="21">
        <f t="shared" si="45"/>
        <v>0.33928148706883754</v>
      </c>
      <c r="AC81" s="21">
        <f t="shared" si="46"/>
        <v>1</v>
      </c>
      <c r="AD81" s="22"/>
    </row>
    <row r="82" spans="1:30" x14ac:dyDescent="0.2">
      <c r="A82" s="7" t="s">
        <v>62</v>
      </c>
      <c r="B82" s="9" t="s">
        <v>34</v>
      </c>
      <c r="C82" s="7" t="s">
        <v>25</v>
      </c>
      <c r="D82" s="8">
        <v>240552</v>
      </c>
      <c r="E82" s="8">
        <v>37512</v>
      </c>
      <c r="F82" s="8">
        <v>113908</v>
      </c>
      <c r="G82" s="8">
        <f t="shared" si="47"/>
        <v>151420</v>
      </c>
      <c r="H82" s="8">
        <v>56599</v>
      </c>
      <c r="I82" s="8">
        <v>290840</v>
      </c>
      <c r="J82" s="8">
        <v>2625486</v>
      </c>
      <c r="K82" s="8">
        <f t="shared" si="48"/>
        <v>391972</v>
      </c>
      <c r="L82" s="8">
        <f t="shared" si="39"/>
        <v>347439</v>
      </c>
      <c r="M82" s="8">
        <v>3364897</v>
      </c>
      <c r="N82" s="8"/>
      <c r="O82" s="8"/>
      <c r="P82" s="8"/>
      <c r="Q82" s="7" t="s">
        <v>62</v>
      </c>
      <c r="R82" s="9" t="s">
        <v>34</v>
      </c>
      <c r="S82" s="7" t="s">
        <v>25</v>
      </c>
      <c r="T82" s="14">
        <f t="shared" si="40"/>
        <v>7.1488666666468539E-2</v>
      </c>
      <c r="U82" s="14">
        <f t="shared" si="41"/>
        <v>1.1148038112310719E-2</v>
      </c>
      <c r="V82" s="14">
        <f t="shared" si="49"/>
        <v>3.3851853414829637E-2</v>
      </c>
      <c r="W82" s="14">
        <f t="shared" si="50"/>
        <v>4.4999891527140352E-2</v>
      </c>
      <c r="X82" s="14">
        <f t="shared" si="42"/>
        <v>1.6820425706938428E-2</v>
      </c>
      <c r="Y82" s="14">
        <f t="shared" si="43"/>
        <v>8.6433552052261928E-2</v>
      </c>
      <c r="Z82" s="14">
        <f t="shared" si="44"/>
        <v>0.78025746404719076</v>
      </c>
      <c r="AA82" s="14">
        <f t="shared" si="51"/>
        <v>0.1164885581936089</v>
      </c>
      <c r="AB82" s="14">
        <f t="shared" si="45"/>
        <v>0.10325397775920035</v>
      </c>
      <c r="AC82" s="14">
        <f t="shared" si="46"/>
        <v>1</v>
      </c>
      <c r="AD82" s="17"/>
    </row>
    <row r="83" spans="1:30" x14ac:dyDescent="0.2">
      <c r="A83" s="7" t="s">
        <v>62</v>
      </c>
      <c r="B83" s="9" t="s">
        <v>35</v>
      </c>
      <c r="C83" s="7" t="s">
        <v>25</v>
      </c>
      <c r="D83" s="8">
        <v>966128</v>
      </c>
      <c r="E83" s="8">
        <v>209369</v>
      </c>
      <c r="F83" s="8">
        <v>177884</v>
      </c>
      <c r="G83" s="8">
        <f t="shared" si="47"/>
        <v>387253</v>
      </c>
      <c r="H83" s="8">
        <v>539867</v>
      </c>
      <c r="I83" s="8">
        <v>700675</v>
      </c>
      <c r="J83" s="8">
        <v>1850375</v>
      </c>
      <c r="K83" s="8">
        <f t="shared" si="48"/>
        <v>1353381</v>
      </c>
      <c r="L83" s="8">
        <f t="shared" si="39"/>
        <v>1240542</v>
      </c>
      <c r="M83" s="8">
        <v>4444298</v>
      </c>
      <c r="N83" s="8"/>
      <c r="O83" s="8"/>
      <c r="P83" s="8"/>
      <c r="Q83" s="7" t="s">
        <v>62</v>
      </c>
      <c r="R83" s="9" t="s">
        <v>35</v>
      </c>
      <c r="S83" s="7" t="s">
        <v>25</v>
      </c>
      <c r="T83" s="14">
        <f t="shared" si="40"/>
        <v>0.2173859628674765</v>
      </c>
      <c r="U83" s="14">
        <f t="shared" si="41"/>
        <v>4.7109577260570738E-2</v>
      </c>
      <c r="V83" s="14">
        <f t="shared" si="49"/>
        <v>4.0025218830960482E-2</v>
      </c>
      <c r="W83" s="14">
        <f t="shared" si="50"/>
        <v>8.7134796091531214E-2</v>
      </c>
      <c r="X83" s="14">
        <f t="shared" si="42"/>
        <v>0.12147407757085596</v>
      </c>
      <c r="Y83" s="14">
        <f t="shared" si="43"/>
        <v>0.15765706980044991</v>
      </c>
      <c r="Z83" s="14">
        <f t="shared" si="44"/>
        <v>0.41634809366968639</v>
      </c>
      <c r="AA83" s="14">
        <f t="shared" si="51"/>
        <v>0.30452075895900771</v>
      </c>
      <c r="AB83" s="14">
        <f t="shared" si="45"/>
        <v>0.2791311473713059</v>
      </c>
      <c r="AC83" s="14">
        <f t="shared" si="46"/>
        <v>1</v>
      </c>
      <c r="AD83" s="17"/>
    </row>
    <row r="84" spans="1:30" x14ac:dyDescent="0.2">
      <c r="A84" s="7" t="s">
        <v>62</v>
      </c>
      <c r="B84" s="9" t="s">
        <v>36</v>
      </c>
      <c r="C84" s="7" t="s">
        <v>25</v>
      </c>
      <c r="D84" s="8">
        <v>1417417</v>
      </c>
      <c r="E84" s="8">
        <v>246374</v>
      </c>
      <c r="F84" s="8">
        <v>143803</v>
      </c>
      <c r="G84" s="8">
        <f t="shared" si="47"/>
        <v>390177</v>
      </c>
      <c r="H84" s="8">
        <v>1299699</v>
      </c>
      <c r="I84" s="8">
        <v>1147111</v>
      </c>
      <c r="J84" s="8">
        <v>2764885</v>
      </c>
      <c r="K84" s="8">
        <f t="shared" si="48"/>
        <v>1807594</v>
      </c>
      <c r="L84" s="8">
        <f t="shared" si="39"/>
        <v>2446810</v>
      </c>
      <c r="M84" s="8">
        <v>7019289</v>
      </c>
      <c r="N84" s="8"/>
      <c r="O84" s="8"/>
      <c r="P84" s="8"/>
      <c r="Q84" s="7" t="s">
        <v>62</v>
      </c>
      <c r="R84" s="9" t="s">
        <v>36</v>
      </c>
      <c r="S84" s="7" t="s">
        <v>25</v>
      </c>
      <c r="T84" s="14">
        <f t="shared" si="40"/>
        <v>0.20193170561861751</v>
      </c>
      <c r="U84" s="14">
        <f t="shared" si="41"/>
        <v>3.5099566352090647E-2</v>
      </c>
      <c r="V84" s="14">
        <f t="shared" si="49"/>
        <v>2.0486832783206389E-2</v>
      </c>
      <c r="W84" s="14">
        <f t="shared" si="50"/>
        <v>5.5586399135297039E-2</v>
      </c>
      <c r="X84" s="14">
        <f t="shared" si="42"/>
        <v>0.18516106118440201</v>
      </c>
      <c r="Y84" s="14">
        <f t="shared" si="43"/>
        <v>0.16342267714009212</v>
      </c>
      <c r="Z84" s="14">
        <f t="shared" si="44"/>
        <v>0.39389815692159136</v>
      </c>
      <c r="AA84" s="14">
        <f t="shared" si="51"/>
        <v>0.25751810475391451</v>
      </c>
      <c r="AB84" s="14">
        <f t="shared" si="45"/>
        <v>0.34858373832449413</v>
      </c>
      <c r="AC84" s="14">
        <f t="shared" si="46"/>
        <v>1</v>
      </c>
      <c r="AD84" s="17"/>
    </row>
    <row r="85" spans="1:30" x14ac:dyDescent="0.2">
      <c r="A85" s="7" t="s">
        <v>62</v>
      </c>
      <c r="B85" s="9" t="s">
        <v>37</v>
      </c>
      <c r="C85" s="7" t="s">
        <v>25</v>
      </c>
      <c r="D85" s="8">
        <v>1768645</v>
      </c>
      <c r="E85" s="8">
        <v>193570</v>
      </c>
      <c r="F85" s="8">
        <v>98899</v>
      </c>
      <c r="G85" s="8">
        <f t="shared" si="47"/>
        <v>292469</v>
      </c>
      <c r="H85" s="8">
        <v>2835045</v>
      </c>
      <c r="I85" s="8">
        <v>1257884</v>
      </c>
      <c r="J85" s="8">
        <v>2757772</v>
      </c>
      <c r="K85" s="8">
        <f t="shared" si="48"/>
        <v>2061114</v>
      </c>
      <c r="L85" s="8">
        <f t="shared" si="39"/>
        <v>4092929</v>
      </c>
      <c r="M85" s="8">
        <v>8911815</v>
      </c>
      <c r="N85" s="8"/>
      <c r="O85" s="8"/>
      <c r="P85" s="8"/>
      <c r="Q85" s="7" t="s">
        <v>62</v>
      </c>
      <c r="R85" s="9" t="s">
        <v>37</v>
      </c>
      <c r="S85" s="7" t="s">
        <v>25</v>
      </c>
      <c r="T85" s="14">
        <f t="shared" si="40"/>
        <v>0.19846069515581283</v>
      </c>
      <c r="U85" s="14">
        <f t="shared" si="41"/>
        <v>2.1720603490983599E-2</v>
      </c>
      <c r="V85" s="14">
        <f t="shared" si="49"/>
        <v>1.1097514928216081E-2</v>
      </c>
      <c r="W85" s="14">
        <f t="shared" si="50"/>
        <v>3.2818118419199682E-2</v>
      </c>
      <c r="X85" s="14">
        <f t="shared" si="42"/>
        <v>0.31812206604378568</v>
      </c>
      <c r="Y85" s="14">
        <f t="shared" si="43"/>
        <v>0.14114790309269212</v>
      </c>
      <c r="Z85" s="14">
        <f t="shared" si="44"/>
        <v>0.30945121728850972</v>
      </c>
      <c r="AA85" s="14">
        <f t="shared" si="51"/>
        <v>0.23127881357501251</v>
      </c>
      <c r="AB85" s="14">
        <f t="shared" si="45"/>
        <v>0.45926996913647783</v>
      </c>
      <c r="AC85" s="14">
        <f t="shared" si="46"/>
        <v>1</v>
      </c>
      <c r="AD85" s="17"/>
    </row>
    <row r="86" spans="1:30" x14ac:dyDescent="0.2">
      <c r="A86" s="7" t="s">
        <v>62</v>
      </c>
      <c r="B86" s="9" t="s">
        <v>38</v>
      </c>
      <c r="C86" s="7" t="s">
        <v>25</v>
      </c>
      <c r="D86" s="8">
        <v>373368</v>
      </c>
      <c r="E86" s="8">
        <v>47932</v>
      </c>
      <c r="F86" s="8">
        <v>20069</v>
      </c>
      <c r="G86" s="8">
        <f t="shared" si="47"/>
        <v>68001</v>
      </c>
      <c r="H86" s="8">
        <v>1679386</v>
      </c>
      <c r="I86" s="8">
        <v>544433</v>
      </c>
      <c r="J86" s="8">
        <v>1484256</v>
      </c>
      <c r="K86" s="8">
        <f t="shared" si="48"/>
        <v>441369</v>
      </c>
      <c r="L86" s="8">
        <f t="shared" si="39"/>
        <v>2223819</v>
      </c>
      <c r="M86" s="8">
        <v>4149444</v>
      </c>
      <c r="N86" s="8"/>
      <c r="O86" s="8"/>
      <c r="P86" s="8"/>
      <c r="Q86" s="7" t="s">
        <v>62</v>
      </c>
      <c r="R86" s="9" t="s">
        <v>38</v>
      </c>
      <c r="S86" s="7" t="s">
        <v>25</v>
      </c>
      <c r="T86" s="14">
        <f t="shared" si="40"/>
        <v>8.9980247956111717E-2</v>
      </c>
      <c r="U86" s="14">
        <f t="shared" si="41"/>
        <v>1.1551427130960195E-2</v>
      </c>
      <c r="V86" s="14">
        <f t="shared" si="49"/>
        <v>4.8365515958282606E-3</v>
      </c>
      <c r="W86" s="14">
        <f t="shared" si="50"/>
        <v>1.6387978726788457E-2</v>
      </c>
      <c r="X86" s="14">
        <f t="shared" si="42"/>
        <v>0.40472554877231742</v>
      </c>
      <c r="Y86" s="14">
        <f t="shared" si="43"/>
        <v>0.13120625317512419</v>
      </c>
      <c r="Z86" s="14">
        <f t="shared" si="44"/>
        <v>0.3576999713696582</v>
      </c>
      <c r="AA86" s="14">
        <f t="shared" si="51"/>
        <v>0.10636822668290016</v>
      </c>
      <c r="AB86" s="14">
        <f t="shared" si="45"/>
        <v>0.53593180194744161</v>
      </c>
      <c r="AC86" s="14">
        <f t="shared" si="46"/>
        <v>1</v>
      </c>
      <c r="AD86" s="17"/>
    </row>
    <row r="87" spans="1:30" s="19" customFormat="1" x14ac:dyDescent="0.2">
      <c r="A87" s="7" t="s">
        <v>62</v>
      </c>
      <c r="B87" s="19" t="s">
        <v>9</v>
      </c>
      <c r="C87" s="18" t="s">
        <v>25</v>
      </c>
      <c r="D87" s="20">
        <v>4766110</v>
      </c>
      <c r="E87" s="20">
        <v>734757</v>
      </c>
      <c r="F87" s="20">
        <v>554563</v>
      </c>
      <c r="G87" s="20">
        <f t="shared" si="47"/>
        <v>1289320</v>
      </c>
      <c r="H87" s="20">
        <v>6410596</v>
      </c>
      <c r="I87" s="20">
        <v>3940943</v>
      </c>
      <c r="J87" s="20">
        <v>11482774</v>
      </c>
      <c r="K87" s="20">
        <f t="shared" si="48"/>
        <v>6055430</v>
      </c>
      <c r="L87" s="20">
        <f t="shared" si="39"/>
        <v>10351539</v>
      </c>
      <c r="M87" s="20">
        <v>27889743</v>
      </c>
      <c r="N87" s="20"/>
      <c r="O87" s="20"/>
      <c r="P87" s="20"/>
      <c r="Q87" s="7" t="s">
        <v>62</v>
      </c>
      <c r="R87" s="19" t="s">
        <v>9</v>
      </c>
      <c r="S87" s="18" t="s">
        <v>25</v>
      </c>
      <c r="T87" s="21">
        <f t="shared" si="40"/>
        <v>0.17089114087569757</v>
      </c>
      <c r="U87" s="21">
        <f t="shared" si="41"/>
        <v>2.6345061695261945E-2</v>
      </c>
      <c r="V87" s="21">
        <f t="shared" si="49"/>
        <v>1.9884120122584135E-2</v>
      </c>
      <c r="W87" s="14">
        <f t="shared" si="50"/>
        <v>4.6229181817846084E-2</v>
      </c>
      <c r="X87" s="21">
        <f t="shared" si="42"/>
        <v>0.22985496854524617</v>
      </c>
      <c r="Y87" s="21">
        <f t="shared" si="43"/>
        <v>0.14130438563022973</v>
      </c>
      <c r="Z87" s="21">
        <f t="shared" si="44"/>
        <v>0.41172032313098045</v>
      </c>
      <c r="AA87" s="21">
        <f t="shared" si="51"/>
        <v>0.21712032269354364</v>
      </c>
      <c r="AB87" s="21">
        <f t="shared" si="45"/>
        <v>0.37115935417547591</v>
      </c>
      <c r="AC87" s="21">
        <f t="shared" si="46"/>
        <v>1</v>
      </c>
    </row>
    <row r="89" spans="1:30" ht="12.75" customHeight="1" x14ac:dyDescent="0.2"/>
    <row r="91" spans="1:30" ht="36" x14ac:dyDescent="0.2">
      <c r="A91" s="6" t="s">
        <v>27</v>
      </c>
      <c r="B91" s="6" t="s">
        <v>20</v>
      </c>
      <c r="C91" s="6" t="s">
        <v>26</v>
      </c>
      <c r="D91" s="6" t="s">
        <v>10</v>
      </c>
      <c r="E91" s="6" t="s">
        <v>41</v>
      </c>
      <c r="F91" s="6" t="s">
        <v>11</v>
      </c>
      <c r="G91" s="6" t="s">
        <v>156</v>
      </c>
      <c r="H91" s="6" t="s">
        <v>12</v>
      </c>
      <c r="I91" s="6" t="s">
        <v>13</v>
      </c>
      <c r="J91" s="6" t="s">
        <v>14</v>
      </c>
      <c r="K91" s="6" t="s">
        <v>16</v>
      </c>
      <c r="L91" s="6" t="s">
        <v>17</v>
      </c>
      <c r="M91" s="6" t="s">
        <v>9</v>
      </c>
      <c r="N91" s="6"/>
      <c r="O91" s="6"/>
      <c r="P91" s="6"/>
      <c r="Q91" s="6" t="s">
        <v>27</v>
      </c>
      <c r="R91" s="6" t="s">
        <v>20</v>
      </c>
      <c r="S91" s="6" t="s">
        <v>26</v>
      </c>
      <c r="T91" s="6" t="s">
        <v>10</v>
      </c>
      <c r="U91" s="6" t="s">
        <v>41</v>
      </c>
      <c r="V91" s="6" t="s">
        <v>11</v>
      </c>
      <c r="W91" s="6" t="s">
        <v>156</v>
      </c>
      <c r="X91" s="6" t="s">
        <v>12</v>
      </c>
      <c r="Y91" s="6" t="s">
        <v>13</v>
      </c>
      <c r="Z91" s="6" t="s">
        <v>14</v>
      </c>
      <c r="AA91" s="6" t="s">
        <v>16</v>
      </c>
      <c r="AB91" s="6" t="s">
        <v>17</v>
      </c>
      <c r="AC91" s="6" t="s">
        <v>9</v>
      </c>
    </row>
    <row r="92" spans="1:30" x14ac:dyDescent="0.2">
      <c r="A92" s="7" t="s">
        <v>63</v>
      </c>
      <c r="B92" s="9" t="s">
        <v>34</v>
      </c>
      <c r="C92" s="7" t="s">
        <v>23</v>
      </c>
      <c r="D92" s="8">
        <v>124667</v>
      </c>
      <c r="E92" s="8">
        <v>21253</v>
      </c>
      <c r="F92" s="8">
        <v>70465</v>
      </c>
      <c r="G92" s="8">
        <f>SUM(E92:F92)</f>
        <v>91718</v>
      </c>
      <c r="H92" s="8">
        <v>21012</v>
      </c>
      <c r="I92" s="8">
        <v>142620</v>
      </c>
      <c r="J92" s="8">
        <v>1330248</v>
      </c>
      <c r="K92" s="8">
        <f t="shared" ref="K92:K109" si="52">D92+E92+F92</f>
        <v>216385</v>
      </c>
      <c r="L92" s="8">
        <f t="shared" ref="L92:L109" si="53">H92+I92</f>
        <v>163632</v>
      </c>
      <c r="M92" s="8">
        <v>1710265</v>
      </c>
      <c r="N92" s="8"/>
      <c r="O92" s="8"/>
      <c r="P92" s="8"/>
      <c r="Q92" s="7" t="s">
        <v>63</v>
      </c>
      <c r="R92" s="9" t="s">
        <v>34</v>
      </c>
      <c r="S92" s="7" t="s">
        <v>23</v>
      </c>
      <c r="T92" s="14">
        <f t="shared" ref="T92:T109" si="54">D92/M92</f>
        <v>7.2893382019745476E-2</v>
      </c>
      <c r="U92" s="14">
        <f t="shared" ref="U92:U109" si="55">E92/M92</f>
        <v>1.242672919109027E-2</v>
      </c>
      <c r="V92" s="14">
        <f t="shared" ref="V92:V109" si="56">F92/M92</f>
        <v>4.120121735520519E-2</v>
      </c>
      <c r="W92" s="14">
        <f>G92/M92</f>
        <v>5.3627946546295456E-2</v>
      </c>
      <c r="X92" s="14">
        <f t="shared" ref="X92:X109" si="57">H92/M92</f>
        <v>1.2285815356099785E-2</v>
      </c>
      <c r="Y92" s="14">
        <f t="shared" ref="Y92:Y109" si="58">I92/M92</f>
        <v>8.3390585669472272E-2</v>
      </c>
      <c r="Z92" s="14">
        <f t="shared" ref="Z92:Z109" si="59">J92/M92</f>
        <v>0.77780227040838701</v>
      </c>
      <c r="AA92" s="14">
        <f t="shared" ref="AA92:AA109" si="60">K92/M92</f>
        <v>0.12652132856604092</v>
      </c>
      <c r="AB92" s="14">
        <f t="shared" ref="AB92:AB109" si="61">L92/M92</f>
        <v>9.5676401025572066E-2</v>
      </c>
      <c r="AC92" s="14">
        <f t="shared" ref="AC92:AC109" si="62">M92/M92</f>
        <v>1</v>
      </c>
      <c r="AD92" s="17"/>
    </row>
    <row r="93" spans="1:30" x14ac:dyDescent="0.2">
      <c r="A93" s="7" t="s">
        <v>63</v>
      </c>
      <c r="B93" s="9" t="s">
        <v>35</v>
      </c>
      <c r="C93" s="7" t="s">
        <v>23</v>
      </c>
      <c r="D93" s="8">
        <v>493307</v>
      </c>
      <c r="E93" s="8">
        <v>108020</v>
      </c>
      <c r="F93" s="8">
        <v>130011</v>
      </c>
      <c r="G93" s="8">
        <f t="shared" ref="G93:G109" si="63">SUM(E93:F93)</f>
        <v>238031</v>
      </c>
      <c r="H93" s="8">
        <v>204306</v>
      </c>
      <c r="I93" s="8">
        <v>398314</v>
      </c>
      <c r="J93" s="8">
        <v>981002</v>
      </c>
      <c r="K93" s="8">
        <f t="shared" si="52"/>
        <v>731338</v>
      </c>
      <c r="L93" s="8">
        <f t="shared" si="53"/>
        <v>602620</v>
      </c>
      <c r="M93" s="8">
        <v>2314960</v>
      </c>
      <c r="N93" s="8"/>
      <c r="O93" s="8"/>
      <c r="P93" s="8"/>
      <c r="Q93" s="7" t="s">
        <v>63</v>
      </c>
      <c r="R93" s="9" t="s">
        <v>35</v>
      </c>
      <c r="S93" s="7" t="s">
        <v>23</v>
      </c>
      <c r="T93" s="14">
        <f t="shared" si="54"/>
        <v>0.21309525866537651</v>
      </c>
      <c r="U93" s="14">
        <f t="shared" si="55"/>
        <v>4.6661713377336975E-2</v>
      </c>
      <c r="V93" s="14">
        <f t="shared" si="56"/>
        <v>5.6161229567681513E-2</v>
      </c>
      <c r="W93" s="14">
        <f t="shared" ref="W93:W109" si="64">G93/M93</f>
        <v>0.10282294294501849</v>
      </c>
      <c r="X93" s="14">
        <f t="shared" si="57"/>
        <v>8.8254656667933792E-2</v>
      </c>
      <c r="Y93" s="14">
        <f t="shared" si="58"/>
        <v>0.17206085634309015</v>
      </c>
      <c r="Z93" s="14">
        <f t="shared" si="59"/>
        <v>0.42376628537858108</v>
      </c>
      <c r="AA93" s="14">
        <f t="shared" si="60"/>
        <v>0.31591820161039502</v>
      </c>
      <c r="AB93" s="14">
        <f t="shared" si="61"/>
        <v>0.26031551301102396</v>
      </c>
      <c r="AC93" s="14">
        <f t="shared" si="62"/>
        <v>1</v>
      </c>
      <c r="AD93" s="17"/>
    </row>
    <row r="94" spans="1:30" x14ac:dyDescent="0.2">
      <c r="A94" s="7" t="s">
        <v>63</v>
      </c>
      <c r="B94" s="9" t="s">
        <v>36</v>
      </c>
      <c r="C94" s="7" t="s">
        <v>23</v>
      </c>
      <c r="D94" s="8">
        <v>701404</v>
      </c>
      <c r="E94" s="8">
        <v>154159</v>
      </c>
      <c r="F94" s="8">
        <v>83063</v>
      </c>
      <c r="G94" s="8">
        <f t="shared" si="63"/>
        <v>237222</v>
      </c>
      <c r="H94" s="8">
        <v>615093</v>
      </c>
      <c r="I94" s="8">
        <v>598630</v>
      </c>
      <c r="J94" s="8">
        <v>1286380</v>
      </c>
      <c r="K94" s="8">
        <f t="shared" si="52"/>
        <v>938626</v>
      </c>
      <c r="L94" s="8">
        <f t="shared" si="53"/>
        <v>1213723</v>
      </c>
      <c r="M94" s="8">
        <v>3438729</v>
      </c>
      <c r="N94" s="8"/>
      <c r="O94" s="8"/>
      <c r="P94" s="8"/>
      <c r="Q94" s="7" t="s">
        <v>63</v>
      </c>
      <c r="R94" s="9" t="s">
        <v>36</v>
      </c>
      <c r="S94" s="7" t="s">
        <v>23</v>
      </c>
      <c r="T94" s="14">
        <f t="shared" si="54"/>
        <v>0.2039718744919998</v>
      </c>
      <c r="U94" s="14">
        <f t="shared" si="55"/>
        <v>4.4830226516832238E-2</v>
      </c>
      <c r="V94" s="14">
        <f t="shared" si="56"/>
        <v>2.4155145694819219E-2</v>
      </c>
      <c r="W94" s="14">
        <f t="shared" si="64"/>
        <v>6.898537221165145E-2</v>
      </c>
      <c r="X94" s="14">
        <f t="shared" si="57"/>
        <v>0.17887219376694122</v>
      </c>
      <c r="Y94" s="14">
        <f t="shared" si="58"/>
        <v>0.17408466907395145</v>
      </c>
      <c r="Z94" s="14">
        <f t="shared" si="59"/>
        <v>0.37408589045545609</v>
      </c>
      <c r="AA94" s="14">
        <f t="shared" si="60"/>
        <v>0.27295724670365124</v>
      </c>
      <c r="AB94" s="14">
        <f t="shared" si="61"/>
        <v>0.35295686284089267</v>
      </c>
      <c r="AC94" s="14">
        <f t="shared" si="62"/>
        <v>1</v>
      </c>
      <c r="AD94" s="17"/>
    </row>
    <row r="95" spans="1:30" x14ac:dyDescent="0.2">
      <c r="A95" s="7" t="s">
        <v>63</v>
      </c>
      <c r="B95" s="9" t="s">
        <v>37</v>
      </c>
      <c r="C95" s="7" t="s">
        <v>23</v>
      </c>
      <c r="D95" s="8">
        <v>1005359</v>
      </c>
      <c r="E95" s="8">
        <v>133020</v>
      </c>
      <c r="F95" s="8">
        <v>47987</v>
      </c>
      <c r="G95" s="8">
        <f t="shared" si="63"/>
        <v>181007</v>
      </c>
      <c r="H95" s="8">
        <v>1568346</v>
      </c>
      <c r="I95" s="8">
        <v>717496</v>
      </c>
      <c r="J95" s="8">
        <v>1167853</v>
      </c>
      <c r="K95" s="8">
        <f t="shared" si="52"/>
        <v>1186366</v>
      </c>
      <c r="L95" s="8">
        <f t="shared" si="53"/>
        <v>2285842</v>
      </c>
      <c r="M95" s="8">
        <v>4640061</v>
      </c>
      <c r="N95" s="8"/>
      <c r="O95" s="8"/>
      <c r="P95" s="8"/>
      <c r="Q95" s="7" t="s">
        <v>63</v>
      </c>
      <c r="R95" s="9" t="s">
        <v>37</v>
      </c>
      <c r="S95" s="7" t="s">
        <v>23</v>
      </c>
      <c r="T95" s="14">
        <f t="shared" si="54"/>
        <v>0.2166693498210476</v>
      </c>
      <c r="U95" s="14">
        <f t="shared" si="55"/>
        <v>2.8667726566525741E-2</v>
      </c>
      <c r="V95" s="14">
        <f t="shared" si="56"/>
        <v>1.0341889901878445E-2</v>
      </c>
      <c r="W95" s="14">
        <f t="shared" si="64"/>
        <v>3.9009616468404187E-2</v>
      </c>
      <c r="X95" s="14">
        <f t="shared" si="57"/>
        <v>0.33800115989854446</v>
      </c>
      <c r="Y95" s="14">
        <f t="shared" si="58"/>
        <v>0.15463072575985531</v>
      </c>
      <c r="Z95" s="14">
        <f t="shared" si="59"/>
        <v>0.25168914805214843</v>
      </c>
      <c r="AA95" s="14">
        <f t="shared" si="60"/>
        <v>0.2556789662894518</v>
      </c>
      <c r="AB95" s="14">
        <f t="shared" si="61"/>
        <v>0.49263188565839977</v>
      </c>
      <c r="AC95" s="14">
        <f t="shared" si="62"/>
        <v>1</v>
      </c>
      <c r="AD95" s="17"/>
    </row>
    <row r="96" spans="1:30" x14ac:dyDescent="0.2">
      <c r="A96" s="7" t="s">
        <v>63</v>
      </c>
      <c r="B96" s="9" t="s">
        <v>38</v>
      </c>
      <c r="C96" s="7" t="s">
        <v>23</v>
      </c>
      <c r="D96" s="8">
        <v>187978</v>
      </c>
      <c r="E96" s="8">
        <v>33271</v>
      </c>
      <c r="F96" s="8">
        <v>5833</v>
      </c>
      <c r="G96" s="8">
        <f t="shared" si="63"/>
        <v>39104</v>
      </c>
      <c r="H96" s="8">
        <v>1056353</v>
      </c>
      <c r="I96" s="8">
        <v>277339</v>
      </c>
      <c r="J96" s="8">
        <v>434120</v>
      </c>
      <c r="K96" s="8">
        <f t="shared" si="52"/>
        <v>227082</v>
      </c>
      <c r="L96" s="8">
        <f t="shared" si="53"/>
        <v>1333692</v>
      </c>
      <c r="M96" s="8">
        <v>1994894</v>
      </c>
      <c r="N96" s="8"/>
      <c r="O96" s="8"/>
      <c r="P96" s="8"/>
      <c r="Q96" s="7" t="s">
        <v>63</v>
      </c>
      <c r="R96" s="9" t="s">
        <v>38</v>
      </c>
      <c r="S96" s="7" t="s">
        <v>23</v>
      </c>
      <c r="T96" s="14">
        <f t="shared" si="54"/>
        <v>9.4229568087326951E-2</v>
      </c>
      <c r="U96" s="14">
        <f t="shared" si="55"/>
        <v>1.6678079136034297E-2</v>
      </c>
      <c r="V96" s="14">
        <f t="shared" si="56"/>
        <v>2.923964882344626E-3</v>
      </c>
      <c r="W96" s="14">
        <f t="shared" si="64"/>
        <v>1.9602044018378922E-2</v>
      </c>
      <c r="X96" s="14">
        <f t="shared" si="57"/>
        <v>0.52952838596937979</v>
      </c>
      <c r="Y96" s="14">
        <f t="shared" si="58"/>
        <v>0.13902442936817697</v>
      </c>
      <c r="Z96" s="14">
        <f t="shared" si="59"/>
        <v>0.21761557255673736</v>
      </c>
      <c r="AA96" s="14">
        <f t="shared" si="60"/>
        <v>0.11383161210570587</v>
      </c>
      <c r="AB96" s="14">
        <f t="shared" si="61"/>
        <v>0.66855281533755673</v>
      </c>
      <c r="AC96" s="14">
        <f t="shared" si="62"/>
        <v>1</v>
      </c>
      <c r="AD96" s="17"/>
    </row>
    <row r="97" spans="1:30" s="19" customFormat="1" x14ac:dyDescent="0.2">
      <c r="A97" s="7" t="s">
        <v>63</v>
      </c>
      <c r="B97" s="19" t="s">
        <v>9</v>
      </c>
      <c r="C97" s="18" t="s">
        <v>23</v>
      </c>
      <c r="D97" s="20">
        <v>2512715</v>
      </c>
      <c r="E97" s="20">
        <v>449723</v>
      </c>
      <c r="F97" s="20">
        <v>337359</v>
      </c>
      <c r="G97" s="20">
        <f t="shared" si="63"/>
        <v>787082</v>
      </c>
      <c r="H97" s="20">
        <v>3465110</v>
      </c>
      <c r="I97" s="20">
        <v>2134399</v>
      </c>
      <c r="J97" s="20">
        <v>5199603</v>
      </c>
      <c r="K97" s="20">
        <f t="shared" si="52"/>
        <v>3299797</v>
      </c>
      <c r="L97" s="20">
        <f t="shared" si="53"/>
        <v>5599509</v>
      </c>
      <c r="M97" s="20">
        <v>14098909</v>
      </c>
      <c r="N97" s="20"/>
      <c r="O97" s="20"/>
      <c r="P97" s="20"/>
      <c r="Q97" s="7" t="s">
        <v>63</v>
      </c>
      <c r="R97" s="19" t="s">
        <v>9</v>
      </c>
      <c r="S97" s="18" t="s">
        <v>23</v>
      </c>
      <c r="T97" s="21">
        <f t="shared" si="54"/>
        <v>0.17822052755996937</v>
      </c>
      <c r="U97" s="21">
        <f t="shared" si="55"/>
        <v>3.1897716341030356E-2</v>
      </c>
      <c r="V97" s="21">
        <f t="shared" si="56"/>
        <v>2.3928021664655047E-2</v>
      </c>
      <c r="W97" s="14">
        <f t="shared" si="64"/>
        <v>5.5825738005685403E-2</v>
      </c>
      <c r="X97" s="21">
        <f t="shared" si="57"/>
        <v>0.24577149905712561</v>
      </c>
      <c r="Y97" s="21">
        <f t="shared" si="58"/>
        <v>0.15138752934712893</v>
      </c>
      <c r="Z97" s="21">
        <f t="shared" si="59"/>
        <v>0.36879470603009068</v>
      </c>
      <c r="AA97" s="21">
        <f t="shared" si="60"/>
        <v>0.23404626556565475</v>
      </c>
      <c r="AB97" s="21">
        <f t="shared" si="61"/>
        <v>0.39715902840425454</v>
      </c>
      <c r="AC97" s="21">
        <f t="shared" si="62"/>
        <v>1</v>
      </c>
      <c r="AD97" s="22"/>
    </row>
    <row r="98" spans="1:30" x14ac:dyDescent="0.2">
      <c r="A98" s="7" t="s">
        <v>63</v>
      </c>
      <c r="B98" s="9" t="s">
        <v>34</v>
      </c>
      <c r="C98" s="7" t="s">
        <v>24</v>
      </c>
      <c r="D98" s="8">
        <v>88385</v>
      </c>
      <c r="E98" s="8">
        <v>20090</v>
      </c>
      <c r="F98" s="8">
        <v>48146</v>
      </c>
      <c r="G98" s="8">
        <f t="shared" si="63"/>
        <v>68236</v>
      </c>
      <c r="H98" s="8">
        <v>24857</v>
      </c>
      <c r="I98" s="8">
        <v>130152</v>
      </c>
      <c r="J98" s="8">
        <v>1321580</v>
      </c>
      <c r="K98" s="8">
        <f t="shared" si="52"/>
        <v>156621</v>
      </c>
      <c r="L98" s="8">
        <f t="shared" si="53"/>
        <v>155009</v>
      </c>
      <c r="M98" s="8">
        <v>1633210</v>
      </c>
      <c r="N98" s="8"/>
      <c r="O98" s="8"/>
      <c r="P98" s="8"/>
      <c r="Q98" s="7" t="s">
        <v>63</v>
      </c>
      <c r="R98" s="9" t="s">
        <v>34</v>
      </c>
      <c r="S98" s="7" t="s">
        <v>24</v>
      </c>
      <c r="T98" s="14">
        <f t="shared" si="54"/>
        <v>5.411735171839506E-2</v>
      </c>
      <c r="U98" s="14">
        <f t="shared" si="55"/>
        <v>1.2300928845647529E-2</v>
      </c>
      <c r="V98" s="14">
        <f t="shared" si="56"/>
        <v>2.947936885030094E-2</v>
      </c>
      <c r="W98" s="14">
        <f t="shared" si="64"/>
        <v>4.1780297695948466E-2</v>
      </c>
      <c r="X98" s="14">
        <f t="shared" si="57"/>
        <v>1.5219720672785497E-2</v>
      </c>
      <c r="Y98" s="14">
        <f t="shared" si="58"/>
        <v>7.9690915436471735E-2</v>
      </c>
      <c r="Z98" s="14">
        <f t="shared" si="59"/>
        <v>0.80919171447639926</v>
      </c>
      <c r="AA98" s="14">
        <f t="shared" si="60"/>
        <v>9.5897649414343533E-2</v>
      </c>
      <c r="AB98" s="14">
        <f t="shared" si="61"/>
        <v>9.4910636109257235E-2</v>
      </c>
      <c r="AC98" s="14">
        <f t="shared" si="62"/>
        <v>1</v>
      </c>
      <c r="AD98" s="17"/>
    </row>
    <row r="99" spans="1:30" x14ac:dyDescent="0.2">
      <c r="A99" s="7" t="s">
        <v>63</v>
      </c>
      <c r="B99" s="9" t="s">
        <v>35</v>
      </c>
      <c r="C99" s="7" t="s">
        <v>24</v>
      </c>
      <c r="D99" s="8">
        <v>347170</v>
      </c>
      <c r="E99" s="8">
        <v>104856</v>
      </c>
      <c r="F99" s="8">
        <v>76950</v>
      </c>
      <c r="G99" s="8">
        <f t="shared" si="63"/>
        <v>181806</v>
      </c>
      <c r="H99" s="8">
        <v>247688</v>
      </c>
      <c r="I99" s="8">
        <v>331667</v>
      </c>
      <c r="J99" s="8">
        <v>1148171</v>
      </c>
      <c r="K99" s="8">
        <f t="shared" si="52"/>
        <v>528976</v>
      </c>
      <c r="L99" s="8">
        <f t="shared" si="53"/>
        <v>579355</v>
      </c>
      <c r="M99" s="8">
        <v>2256502</v>
      </c>
      <c r="N99" s="8"/>
      <c r="O99" s="8"/>
      <c r="P99" s="8"/>
      <c r="Q99" s="7" t="s">
        <v>63</v>
      </c>
      <c r="R99" s="9" t="s">
        <v>35</v>
      </c>
      <c r="S99" s="7" t="s">
        <v>24</v>
      </c>
      <c r="T99" s="14">
        <f t="shared" si="54"/>
        <v>0.15385317628790049</v>
      </c>
      <c r="U99" s="14">
        <f t="shared" si="55"/>
        <v>4.646838336504909E-2</v>
      </c>
      <c r="V99" s="14">
        <f t="shared" si="56"/>
        <v>3.4101454374957346E-2</v>
      </c>
      <c r="W99" s="14">
        <f t="shared" si="64"/>
        <v>8.0569837740006436E-2</v>
      </c>
      <c r="X99" s="14">
        <f t="shared" si="57"/>
        <v>0.10976635518160409</v>
      </c>
      <c r="Y99" s="14">
        <f t="shared" si="58"/>
        <v>0.14698280790356047</v>
      </c>
      <c r="Z99" s="14">
        <f t="shared" si="59"/>
        <v>0.50882782288692852</v>
      </c>
      <c r="AA99" s="14">
        <f t="shared" si="60"/>
        <v>0.23442301402790691</v>
      </c>
      <c r="AB99" s="14">
        <f t="shared" si="61"/>
        <v>0.25674916308516454</v>
      </c>
      <c r="AC99" s="14">
        <f t="shared" si="62"/>
        <v>1</v>
      </c>
      <c r="AD99" s="17"/>
    </row>
    <row r="100" spans="1:30" x14ac:dyDescent="0.2">
      <c r="A100" s="7" t="s">
        <v>63</v>
      </c>
      <c r="B100" s="9" t="s">
        <v>36</v>
      </c>
      <c r="C100" s="7" t="s">
        <v>24</v>
      </c>
      <c r="D100" s="8">
        <v>529363</v>
      </c>
      <c r="E100" s="8">
        <v>103351</v>
      </c>
      <c r="F100" s="8">
        <v>54548</v>
      </c>
      <c r="G100" s="8">
        <f t="shared" si="63"/>
        <v>157899</v>
      </c>
      <c r="H100" s="8">
        <v>591721</v>
      </c>
      <c r="I100" s="8">
        <v>537317</v>
      </c>
      <c r="J100" s="8">
        <v>1632072</v>
      </c>
      <c r="K100" s="8">
        <f t="shared" si="52"/>
        <v>687262</v>
      </c>
      <c r="L100" s="8">
        <f t="shared" si="53"/>
        <v>1129038</v>
      </c>
      <c r="M100" s="8">
        <v>3448372</v>
      </c>
      <c r="N100" s="8"/>
      <c r="O100" s="8"/>
      <c r="P100" s="8"/>
      <c r="Q100" s="7" t="s">
        <v>63</v>
      </c>
      <c r="R100" s="9" t="s">
        <v>36</v>
      </c>
      <c r="S100" s="7" t="s">
        <v>24</v>
      </c>
      <c r="T100" s="14">
        <f t="shared" si="54"/>
        <v>0.15351099011359565</v>
      </c>
      <c r="U100" s="14">
        <f t="shared" si="55"/>
        <v>2.9970954409791056E-2</v>
      </c>
      <c r="V100" s="14">
        <f t="shared" si="56"/>
        <v>1.5818478980806017E-2</v>
      </c>
      <c r="W100" s="14">
        <f t="shared" si="64"/>
        <v>4.5789433390597073E-2</v>
      </c>
      <c r="X100" s="14">
        <f t="shared" si="57"/>
        <v>0.17159430595075009</v>
      </c>
      <c r="Y100" s="14">
        <f t="shared" si="58"/>
        <v>0.15581758580570773</v>
      </c>
      <c r="Z100" s="14">
        <f t="shared" si="59"/>
        <v>0.47328768473934946</v>
      </c>
      <c r="AA100" s="14">
        <f t="shared" si="60"/>
        <v>0.19930042350419269</v>
      </c>
      <c r="AB100" s="14">
        <f t="shared" si="61"/>
        <v>0.32741189175645785</v>
      </c>
      <c r="AC100" s="14">
        <f t="shared" si="62"/>
        <v>1</v>
      </c>
      <c r="AD100" s="17"/>
    </row>
    <row r="101" spans="1:30" x14ac:dyDescent="0.2">
      <c r="A101" s="7" t="s">
        <v>63</v>
      </c>
      <c r="B101" s="9" t="s">
        <v>37</v>
      </c>
      <c r="C101" s="7" t="s">
        <v>24</v>
      </c>
      <c r="D101" s="8">
        <v>792307</v>
      </c>
      <c r="E101" s="8">
        <v>122131</v>
      </c>
      <c r="F101" s="8">
        <v>33414</v>
      </c>
      <c r="G101" s="8">
        <f t="shared" si="63"/>
        <v>155545</v>
      </c>
      <c r="H101" s="8">
        <v>1342067</v>
      </c>
      <c r="I101" s="8">
        <v>712280</v>
      </c>
      <c r="J101" s="8">
        <v>1722545</v>
      </c>
      <c r="K101" s="8">
        <f t="shared" si="52"/>
        <v>947852</v>
      </c>
      <c r="L101" s="8">
        <f t="shared" si="53"/>
        <v>2054347</v>
      </c>
      <c r="M101" s="8">
        <v>4724744</v>
      </c>
      <c r="N101" s="8"/>
      <c r="O101" s="8"/>
      <c r="P101" s="8"/>
      <c r="Q101" s="7" t="s">
        <v>63</v>
      </c>
      <c r="R101" s="9" t="s">
        <v>37</v>
      </c>
      <c r="S101" s="7" t="s">
        <v>24</v>
      </c>
      <c r="T101" s="14">
        <f t="shared" si="54"/>
        <v>0.16769310675880006</v>
      </c>
      <c r="U101" s="14">
        <f t="shared" si="55"/>
        <v>2.5849231196441544E-2</v>
      </c>
      <c r="V101" s="14">
        <f t="shared" si="56"/>
        <v>7.0721291989576576E-3</v>
      </c>
      <c r="W101" s="14">
        <f t="shared" si="64"/>
        <v>3.2921360395399203E-2</v>
      </c>
      <c r="X101" s="14">
        <f t="shared" si="57"/>
        <v>0.28405073375404044</v>
      </c>
      <c r="Y101" s="14">
        <f t="shared" si="58"/>
        <v>0.15075525785100738</v>
      </c>
      <c r="Z101" s="14">
        <f t="shared" si="59"/>
        <v>0.36457954124075292</v>
      </c>
      <c r="AA101" s="14">
        <f t="shared" si="60"/>
        <v>0.20061446715419926</v>
      </c>
      <c r="AB101" s="14">
        <f t="shared" si="61"/>
        <v>0.43480599160504779</v>
      </c>
      <c r="AC101" s="14">
        <f t="shared" si="62"/>
        <v>1</v>
      </c>
      <c r="AD101" s="17"/>
    </row>
    <row r="102" spans="1:30" x14ac:dyDescent="0.2">
      <c r="A102" s="7" t="s">
        <v>63</v>
      </c>
      <c r="B102" s="9" t="s">
        <v>38</v>
      </c>
      <c r="C102" s="7" t="s">
        <v>24</v>
      </c>
      <c r="D102" s="8">
        <v>186936</v>
      </c>
      <c r="E102" s="8">
        <v>28646</v>
      </c>
      <c r="F102" s="8">
        <v>7744</v>
      </c>
      <c r="G102" s="8">
        <f t="shared" si="63"/>
        <v>36390</v>
      </c>
      <c r="H102" s="8">
        <v>709671</v>
      </c>
      <c r="I102" s="8">
        <v>333573</v>
      </c>
      <c r="J102" s="8">
        <v>1157507</v>
      </c>
      <c r="K102" s="8">
        <f t="shared" si="52"/>
        <v>223326</v>
      </c>
      <c r="L102" s="8">
        <f t="shared" si="53"/>
        <v>1043244</v>
      </c>
      <c r="M102" s="8">
        <v>2424077</v>
      </c>
      <c r="N102" s="8"/>
      <c r="O102" s="8"/>
      <c r="P102" s="8"/>
      <c r="Q102" s="7" t="s">
        <v>63</v>
      </c>
      <c r="R102" s="9" t="s">
        <v>38</v>
      </c>
      <c r="S102" s="7" t="s">
        <v>24</v>
      </c>
      <c r="T102" s="14">
        <f t="shared" si="54"/>
        <v>7.7116362227767521E-2</v>
      </c>
      <c r="U102" s="14">
        <f t="shared" si="55"/>
        <v>1.1817281381738286E-2</v>
      </c>
      <c r="V102" s="14">
        <f t="shared" si="56"/>
        <v>3.1946179927452799E-3</v>
      </c>
      <c r="W102" s="14">
        <f t="shared" si="64"/>
        <v>1.5011899374483566E-2</v>
      </c>
      <c r="X102" s="14">
        <f t="shared" si="57"/>
        <v>0.29275926466032226</v>
      </c>
      <c r="Y102" s="14">
        <f t="shared" si="58"/>
        <v>0.13760825254313291</v>
      </c>
      <c r="Z102" s="14">
        <f t="shared" si="59"/>
        <v>0.47750422119429375</v>
      </c>
      <c r="AA102" s="14">
        <f t="shared" si="60"/>
        <v>9.2128261602251085E-2</v>
      </c>
      <c r="AB102" s="14">
        <f t="shared" si="61"/>
        <v>0.43036751720345517</v>
      </c>
      <c r="AC102" s="14">
        <f t="shared" si="62"/>
        <v>1</v>
      </c>
      <c r="AD102" s="17"/>
    </row>
    <row r="103" spans="1:30" s="19" customFormat="1" x14ac:dyDescent="0.2">
      <c r="A103" s="7" t="s">
        <v>63</v>
      </c>
      <c r="B103" s="19" t="s">
        <v>9</v>
      </c>
      <c r="C103" s="18" t="s">
        <v>24</v>
      </c>
      <c r="D103" s="20">
        <v>1944161</v>
      </c>
      <c r="E103" s="20">
        <v>379074</v>
      </c>
      <c r="F103" s="20">
        <v>220802</v>
      </c>
      <c r="G103" s="20">
        <f t="shared" si="63"/>
        <v>599876</v>
      </c>
      <c r="H103" s="20">
        <v>2916004</v>
      </c>
      <c r="I103" s="20">
        <v>2044989</v>
      </c>
      <c r="J103" s="20">
        <v>6981875</v>
      </c>
      <c r="K103" s="20">
        <f t="shared" si="52"/>
        <v>2544037</v>
      </c>
      <c r="L103" s="20">
        <f t="shared" si="53"/>
        <v>4960993</v>
      </c>
      <c r="M103" s="20">
        <v>14486905</v>
      </c>
      <c r="N103" s="20"/>
      <c r="O103" s="20"/>
      <c r="P103" s="20"/>
      <c r="Q103" s="7" t="s">
        <v>63</v>
      </c>
      <c r="R103" s="19" t="s">
        <v>9</v>
      </c>
      <c r="S103" s="18" t="s">
        <v>24</v>
      </c>
      <c r="T103" s="21">
        <f t="shared" si="54"/>
        <v>0.1342012665921396</v>
      </c>
      <c r="U103" s="21">
        <f t="shared" si="55"/>
        <v>2.6166665688772031E-2</v>
      </c>
      <c r="V103" s="21">
        <f t="shared" si="56"/>
        <v>1.5241488779004211E-2</v>
      </c>
      <c r="W103" s="14">
        <f t="shared" si="64"/>
        <v>4.1408154467776244E-2</v>
      </c>
      <c r="X103" s="21">
        <f t="shared" si="57"/>
        <v>0.20128550577228194</v>
      </c>
      <c r="Y103" s="21">
        <f t="shared" si="58"/>
        <v>0.14116120731101639</v>
      </c>
      <c r="Z103" s="21">
        <f t="shared" si="59"/>
        <v>0.48194386585678584</v>
      </c>
      <c r="AA103" s="21">
        <f t="shared" si="60"/>
        <v>0.17560942105991584</v>
      </c>
      <c r="AB103" s="21">
        <f t="shared" si="61"/>
        <v>0.34244671308329833</v>
      </c>
      <c r="AC103" s="21">
        <f t="shared" si="62"/>
        <v>1</v>
      </c>
      <c r="AD103" s="22"/>
    </row>
    <row r="104" spans="1:30" x14ac:dyDescent="0.2">
      <c r="A104" s="7" t="s">
        <v>63</v>
      </c>
      <c r="B104" s="9" t="s">
        <v>34</v>
      </c>
      <c r="C104" s="7" t="s">
        <v>25</v>
      </c>
      <c r="D104" s="8">
        <v>213052</v>
      </c>
      <c r="E104" s="8">
        <v>41343</v>
      </c>
      <c r="F104" s="8">
        <v>118611</v>
      </c>
      <c r="G104" s="8">
        <f t="shared" si="63"/>
        <v>159954</v>
      </c>
      <c r="H104" s="8">
        <v>45869</v>
      </c>
      <c r="I104" s="8">
        <v>272772</v>
      </c>
      <c r="J104" s="8">
        <v>2651828</v>
      </c>
      <c r="K104" s="8">
        <f t="shared" si="52"/>
        <v>373006</v>
      </c>
      <c r="L104" s="8">
        <f t="shared" si="53"/>
        <v>318641</v>
      </c>
      <c r="M104" s="8">
        <v>3343475</v>
      </c>
      <c r="N104" s="8"/>
      <c r="O104" s="8"/>
      <c r="P104" s="8"/>
      <c r="Q104" s="7" t="s">
        <v>63</v>
      </c>
      <c r="R104" s="9" t="s">
        <v>34</v>
      </c>
      <c r="S104" s="7" t="s">
        <v>25</v>
      </c>
      <c r="T104" s="14">
        <f t="shared" si="54"/>
        <v>6.3721726646677482E-2</v>
      </c>
      <c r="U104" s="14">
        <f t="shared" si="55"/>
        <v>1.2365278639738596E-2</v>
      </c>
      <c r="V104" s="14">
        <f t="shared" si="56"/>
        <v>3.5475366198341546E-2</v>
      </c>
      <c r="W104" s="14">
        <f t="shared" si="64"/>
        <v>4.7840644838080142E-2</v>
      </c>
      <c r="X104" s="14">
        <f t="shared" si="57"/>
        <v>1.3718960064005263E-2</v>
      </c>
      <c r="Y104" s="14">
        <f t="shared" si="58"/>
        <v>8.1583382558565565E-2</v>
      </c>
      <c r="Z104" s="14">
        <f t="shared" si="59"/>
        <v>0.79313528589267157</v>
      </c>
      <c r="AA104" s="14">
        <f t="shared" si="60"/>
        <v>0.11156237148475763</v>
      </c>
      <c r="AB104" s="14">
        <f t="shared" si="61"/>
        <v>9.5302342622570826E-2</v>
      </c>
      <c r="AC104" s="14">
        <f t="shared" si="62"/>
        <v>1</v>
      </c>
      <c r="AD104" s="17"/>
    </row>
    <row r="105" spans="1:30" x14ac:dyDescent="0.2">
      <c r="A105" s="7" t="s">
        <v>63</v>
      </c>
      <c r="B105" s="9" t="s">
        <v>35</v>
      </c>
      <c r="C105" s="7" t="s">
        <v>25</v>
      </c>
      <c r="D105" s="8">
        <v>840477</v>
      </c>
      <c r="E105" s="8">
        <v>212876</v>
      </c>
      <c r="F105" s="8">
        <v>206961</v>
      </c>
      <c r="G105" s="8">
        <f t="shared" si="63"/>
        <v>419837</v>
      </c>
      <c r="H105" s="8">
        <v>451994</v>
      </c>
      <c r="I105" s="8">
        <v>729981</v>
      </c>
      <c r="J105" s="8">
        <v>2129173</v>
      </c>
      <c r="K105" s="8">
        <f t="shared" si="52"/>
        <v>1260314</v>
      </c>
      <c r="L105" s="8">
        <f t="shared" si="53"/>
        <v>1181975</v>
      </c>
      <c r="M105" s="8">
        <v>4571462</v>
      </c>
      <c r="N105" s="8"/>
      <c r="O105" s="8"/>
      <c r="P105" s="8"/>
      <c r="Q105" s="7" t="s">
        <v>63</v>
      </c>
      <c r="R105" s="9" t="s">
        <v>35</v>
      </c>
      <c r="S105" s="7" t="s">
        <v>25</v>
      </c>
      <c r="T105" s="14">
        <f t="shared" si="54"/>
        <v>0.18385299932494242</v>
      </c>
      <c r="U105" s="14">
        <f t="shared" si="55"/>
        <v>4.6566284484044713E-2</v>
      </c>
      <c r="V105" s="14">
        <f t="shared" si="56"/>
        <v>4.5272387695664974E-2</v>
      </c>
      <c r="W105" s="14">
        <f t="shared" si="64"/>
        <v>9.1838672179709688E-2</v>
      </c>
      <c r="X105" s="14">
        <f t="shared" si="57"/>
        <v>9.8872964491447154E-2</v>
      </c>
      <c r="Y105" s="14">
        <f t="shared" si="58"/>
        <v>0.15968217607408747</v>
      </c>
      <c r="Z105" s="14">
        <f t="shared" si="59"/>
        <v>0.46575318792981324</v>
      </c>
      <c r="AA105" s="14">
        <f t="shared" si="60"/>
        <v>0.27569167150465212</v>
      </c>
      <c r="AB105" s="14">
        <f t="shared" si="61"/>
        <v>0.25855514056553464</v>
      </c>
      <c r="AC105" s="14">
        <f t="shared" si="62"/>
        <v>1</v>
      </c>
      <c r="AD105" s="17"/>
    </row>
    <row r="106" spans="1:30" x14ac:dyDescent="0.2">
      <c r="A106" s="7" t="s">
        <v>63</v>
      </c>
      <c r="B106" s="9" t="s">
        <v>36</v>
      </c>
      <c r="C106" s="7" t="s">
        <v>25</v>
      </c>
      <c r="D106" s="8">
        <v>1230767</v>
      </c>
      <c r="E106" s="8">
        <v>257510</v>
      </c>
      <c r="F106" s="8">
        <v>137611</v>
      </c>
      <c r="G106" s="8">
        <f t="shared" si="63"/>
        <v>395121</v>
      </c>
      <c r="H106" s="8">
        <v>1206814</v>
      </c>
      <c r="I106" s="8">
        <v>1135947</v>
      </c>
      <c r="J106" s="8">
        <v>2918452</v>
      </c>
      <c r="K106" s="8">
        <f t="shared" si="52"/>
        <v>1625888</v>
      </c>
      <c r="L106" s="8">
        <f t="shared" si="53"/>
        <v>2342761</v>
      </c>
      <c r="M106" s="8">
        <v>6887101</v>
      </c>
      <c r="N106" s="8"/>
      <c r="O106" s="8"/>
      <c r="P106" s="8"/>
      <c r="Q106" s="7" t="s">
        <v>63</v>
      </c>
      <c r="R106" s="9" t="s">
        <v>36</v>
      </c>
      <c r="S106" s="7" t="s">
        <v>25</v>
      </c>
      <c r="T106" s="14">
        <f t="shared" si="54"/>
        <v>0.17870610580562127</v>
      </c>
      <c r="U106" s="14">
        <f t="shared" si="55"/>
        <v>3.739018783084494E-2</v>
      </c>
      <c r="V106" s="14">
        <f t="shared" si="56"/>
        <v>1.9980976030408149E-2</v>
      </c>
      <c r="W106" s="14">
        <f t="shared" si="64"/>
        <v>5.7371163861253086E-2</v>
      </c>
      <c r="X106" s="14">
        <f t="shared" si="57"/>
        <v>0.17522815477804085</v>
      </c>
      <c r="Y106" s="14">
        <f t="shared" si="58"/>
        <v>0.16493833907764674</v>
      </c>
      <c r="Z106" s="14">
        <f t="shared" si="59"/>
        <v>0.42375623647743804</v>
      </c>
      <c r="AA106" s="14">
        <f t="shared" si="60"/>
        <v>0.23607726966687434</v>
      </c>
      <c r="AB106" s="14">
        <f t="shared" si="61"/>
        <v>0.34016649385568759</v>
      </c>
      <c r="AC106" s="14">
        <f t="shared" si="62"/>
        <v>1</v>
      </c>
      <c r="AD106" s="17"/>
    </row>
    <row r="107" spans="1:30" x14ac:dyDescent="0.2">
      <c r="A107" s="7" t="s">
        <v>63</v>
      </c>
      <c r="B107" s="9" t="s">
        <v>37</v>
      </c>
      <c r="C107" s="7" t="s">
        <v>25</v>
      </c>
      <c r="D107" s="8">
        <v>1797666</v>
      </c>
      <c r="E107" s="8">
        <v>255151</v>
      </c>
      <c r="F107" s="8">
        <v>81401</v>
      </c>
      <c r="G107" s="8">
        <f t="shared" si="63"/>
        <v>336552</v>
      </c>
      <c r="H107" s="8">
        <v>2910413</v>
      </c>
      <c r="I107" s="8">
        <v>1429776</v>
      </c>
      <c r="J107" s="8">
        <v>2890398</v>
      </c>
      <c r="K107" s="8">
        <f t="shared" si="52"/>
        <v>2134218</v>
      </c>
      <c r="L107" s="8">
        <f t="shared" si="53"/>
        <v>4340189</v>
      </c>
      <c r="M107" s="8">
        <v>9364805</v>
      </c>
      <c r="N107" s="8"/>
      <c r="O107" s="8"/>
      <c r="P107" s="8"/>
      <c r="Q107" s="7" t="s">
        <v>63</v>
      </c>
      <c r="R107" s="9" t="s">
        <v>37</v>
      </c>
      <c r="S107" s="7" t="s">
        <v>25</v>
      </c>
      <c r="T107" s="14">
        <f t="shared" si="54"/>
        <v>0.19195978987282702</v>
      </c>
      <c r="U107" s="14">
        <f t="shared" si="55"/>
        <v>2.7245735495827195E-2</v>
      </c>
      <c r="V107" s="14">
        <f t="shared" si="56"/>
        <v>8.6922258391925935E-3</v>
      </c>
      <c r="W107" s="14">
        <f t="shared" si="64"/>
        <v>3.5937961335019787E-2</v>
      </c>
      <c r="X107" s="14">
        <f t="shared" si="57"/>
        <v>0.31078201841896336</v>
      </c>
      <c r="Y107" s="14">
        <f t="shared" si="58"/>
        <v>0.15267546948388142</v>
      </c>
      <c r="Z107" s="14">
        <f t="shared" si="59"/>
        <v>0.30864476088930842</v>
      </c>
      <c r="AA107" s="14">
        <f t="shared" si="60"/>
        <v>0.22789775120784683</v>
      </c>
      <c r="AB107" s="14">
        <f t="shared" si="61"/>
        <v>0.46345748790284474</v>
      </c>
      <c r="AC107" s="14">
        <f t="shared" si="62"/>
        <v>1</v>
      </c>
      <c r="AD107" s="17"/>
    </row>
    <row r="108" spans="1:30" x14ac:dyDescent="0.2">
      <c r="A108" s="7" t="s">
        <v>63</v>
      </c>
      <c r="B108" s="9" t="s">
        <v>38</v>
      </c>
      <c r="C108" s="7" t="s">
        <v>25</v>
      </c>
      <c r="D108" s="8">
        <v>374914</v>
      </c>
      <c r="E108" s="8">
        <v>61917</v>
      </c>
      <c r="F108" s="8">
        <v>13577</v>
      </c>
      <c r="G108" s="8">
        <f t="shared" si="63"/>
        <v>75494</v>
      </c>
      <c r="H108" s="8">
        <v>1766024</v>
      </c>
      <c r="I108" s="8">
        <v>610912</v>
      </c>
      <c r="J108" s="8">
        <v>1591627</v>
      </c>
      <c r="K108" s="8">
        <f t="shared" si="52"/>
        <v>450408</v>
      </c>
      <c r="L108" s="8">
        <f t="shared" si="53"/>
        <v>2376936</v>
      </c>
      <c r="M108" s="8">
        <v>4418971</v>
      </c>
      <c r="N108" s="8"/>
      <c r="O108" s="8"/>
      <c r="P108" s="8"/>
      <c r="Q108" s="7" t="s">
        <v>63</v>
      </c>
      <c r="R108" s="9" t="s">
        <v>38</v>
      </c>
      <c r="S108" s="7" t="s">
        <v>25</v>
      </c>
      <c r="T108" s="14">
        <f t="shared" si="54"/>
        <v>8.4841923606197009E-2</v>
      </c>
      <c r="U108" s="14">
        <f t="shared" si="55"/>
        <v>1.4011633024973462E-2</v>
      </c>
      <c r="V108" s="14">
        <f t="shared" si="56"/>
        <v>3.072434736503136E-3</v>
      </c>
      <c r="W108" s="14">
        <f t="shared" si="64"/>
        <v>1.7084067761476598E-2</v>
      </c>
      <c r="X108" s="14">
        <f t="shared" si="57"/>
        <v>0.39964598093085474</v>
      </c>
      <c r="Y108" s="14">
        <f t="shared" si="58"/>
        <v>0.13824756940020652</v>
      </c>
      <c r="Z108" s="14">
        <f t="shared" si="59"/>
        <v>0.36018045830126516</v>
      </c>
      <c r="AA108" s="14">
        <f t="shared" si="60"/>
        <v>0.10192599136767361</v>
      </c>
      <c r="AB108" s="14">
        <f t="shared" si="61"/>
        <v>0.53789355033106123</v>
      </c>
      <c r="AC108" s="14">
        <f t="shared" si="62"/>
        <v>1</v>
      </c>
      <c r="AD108" s="17"/>
    </row>
    <row r="109" spans="1:30" s="19" customFormat="1" x14ac:dyDescent="0.2">
      <c r="A109" s="7" t="s">
        <v>63</v>
      </c>
      <c r="B109" s="19" t="s">
        <v>9</v>
      </c>
      <c r="C109" s="18" t="s">
        <v>25</v>
      </c>
      <c r="D109" s="20">
        <v>4456876</v>
      </c>
      <c r="E109" s="20">
        <v>828797</v>
      </c>
      <c r="F109" s="20">
        <v>558161</v>
      </c>
      <c r="G109" s="20">
        <f t="shared" si="63"/>
        <v>1386958</v>
      </c>
      <c r="H109" s="20">
        <v>6381114</v>
      </c>
      <c r="I109" s="20">
        <v>4179388</v>
      </c>
      <c r="J109" s="20">
        <v>12181478</v>
      </c>
      <c r="K109" s="20">
        <f t="shared" si="52"/>
        <v>5843834</v>
      </c>
      <c r="L109" s="20">
        <f t="shared" si="53"/>
        <v>10560502</v>
      </c>
      <c r="M109" s="20">
        <v>28585814</v>
      </c>
      <c r="N109" s="20"/>
      <c r="O109" s="20"/>
      <c r="P109" s="20"/>
      <c r="Q109" s="7" t="s">
        <v>63</v>
      </c>
      <c r="R109" s="19" t="s">
        <v>9</v>
      </c>
      <c r="S109" s="18" t="s">
        <v>25</v>
      </c>
      <c r="T109" s="21">
        <f t="shared" si="54"/>
        <v>0.155912159786669</v>
      </c>
      <c r="U109" s="21">
        <f t="shared" si="55"/>
        <v>2.8993297164810489E-2</v>
      </c>
      <c r="V109" s="21">
        <f t="shared" si="56"/>
        <v>1.952580395296772E-2</v>
      </c>
      <c r="W109" s="14">
        <f t="shared" si="64"/>
        <v>4.8519101117778213E-2</v>
      </c>
      <c r="X109" s="21">
        <f t="shared" si="57"/>
        <v>0.22322659764035405</v>
      </c>
      <c r="Y109" s="21">
        <f t="shared" si="58"/>
        <v>0.14620496726103374</v>
      </c>
      <c r="Z109" s="21">
        <f t="shared" si="59"/>
        <v>0.42613717419416497</v>
      </c>
      <c r="AA109" s="21">
        <f t="shared" si="60"/>
        <v>0.20443126090444722</v>
      </c>
      <c r="AB109" s="21">
        <f t="shared" si="61"/>
        <v>0.36943156490138779</v>
      </c>
      <c r="AC109" s="21">
        <f t="shared" si="62"/>
        <v>1</v>
      </c>
    </row>
    <row r="113" spans="1:30" ht="12.75" customHeight="1" x14ac:dyDescent="0.2"/>
    <row r="114" spans="1:30" ht="36" x14ac:dyDescent="0.2">
      <c r="A114" s="6" t="s">
        <v>27</v>
      </c>
      <c r="B114" s="6" t="s">
        <v>20</v>
      </c>
      <c r="C114" s="6" t="s">
        <v>26</v>
      </c>
      <c r="D114" s="6" t="s">
        <v>10</v>
      </c>
      <c r="E114" s="6" t="s">
        <v>41</v>
      </c>
      <c r="F114" s="6" t="s">
        <v>11</v>
      </c>
      <c r="G114" s="6" t="s">
        <v>156</v>
      </c>
      <c r="H114" s="6" t="s">
        <v>12</v>
      </c>
      <c r="I114" s="6" t="s">
        <v>13</v>
      </c>
      <c r="J114" s="6" t="s">
        <v>14</v>
      </c>
      <c r="K114" s="6" t="s">
        <v>16</v>
      </c>
      <c r="L114" s="6" t="s">
        <v>17</v>
      </c>
      <c r="M114" s="6" t="s">
        <v>9</v>
      </c>
      <c r="N114" s="6"/>
      <c r="O114" s="6"/>
      <c r="P114" s="6"/>
      <c r="Q114" s="6" t="s">
        <v>27</v>
      </c>
      <c r="R114" s="6" t="s">
        <v>20</v>
      </c>
      <c r="S114" s="6" t="s">
        <v>26</v>
      </c>
      <c r="T114" s="6" t="s">
        <v>10</v>
      </c>
      <c r="U114" s="6" t="s">
        <v>41</v>
      </c>
      <c r="V114" s="6" t="s">
        <v>11</v>
      </c>
      <c r="W114" s="6" t="s">
        <v>156</v>
      </c>
      <c r="X114" s="6" t="s">
        <v>12</v>
      </c>
      <c r="Y114" s="6" t="s">
        <v>13</v>
      </c>
      <c r="Z114" s="6" t="s">
        <v>14</v>
      </c>
      <c r="AA114" s="6" t="s">
        <v>16</v>
      </c>
      <c r="AB114" s="6" t="s">
        <v>17</v>
      </c>
      <c r="AC114" s="6" t="s">
        <v>9</v>
      </c>
    </row>
    <row r="115" spans="1:30" x14ac:dyDescent="0.2">
      <c r="A115" s="7" t="s">
        <v>64</v>
      </c>
      <c r="B115" s="9" t="s">
        <v>34</v>
      </c>
      <c r="C115" s="7" t="s">
        <v>23</v>
      </c>
      <c r="D115" s="8">
        <v>87842</v>
      </c>
      <c r="E115" s="8">
        <v>13322</v>
      </c>
      <c r="F115" s="8">
        <v>57386</v>
      </c>
      <c r="G115" s="8">
        <f>SUM(E115:F115)</f>
        <v>70708</v>
      </c>
      <c r="H115" s="8">
        <v>13785</v>
      </c>
      <c r="I115" s="8">
        <v>131467</v>
      </c>
      <c r="J115" s="8">
        <v>1353318</v>
      </c>
      <c r="K115" s="8">
        <f t="shared" ref="K115:K132" si="65">D115+E115+F115</f>
        <v>158550</v>
      </c>
      <c r="L115" s="8">
        <f t="shared" ref="L115:L132" si="66">H115+I115</f>
        <v>145252</v>
      </c>
      <c r="M115" s="8">
        <v>1657120</v>
      </c>
      <c r="N115" s="8"/>
      <c r="O115" s="8"/>
      <c r="P115" s="8"/>
      <c r="Q115" s="7" t="s">
        <v>64</v>
      </c>
      <c r="R115" s="9" t="s">
        <v>34</v>
      </c>
      <c r="S115" s="7" t="s">
        <v>23</v>
      </c>
      <c r="T115" s="14">
        <f t="shared" ref="T115:T132" si="67">D115/M115</f>
        <v>5.3008834604615238E-2</v>
      </c>
      <c r="U115" s="14">
        <f t="shared" ref="U115:U132" si="68">E115/M115</f>
        <v>8.039248817225066E-3</v>
      </c>
      <c r="V115" s="14">
        <f t="shared" ref="V115:V132" si="69">F115/M115</f>
        <v>3.4629960413247077E-2</v>
      </c>
      <c r="W115" s="14">
        <f>G115/M115</f>
        <v>4.2669209230472141E-2</v>
      </c>
      <c r="X115" s="14">
        <f t="shared" ref="X115:X132" si="70">H115/M115</f>
        <v>8.3186492227478991E-3</v>
      </c>
      <c r="Y115" s="14">
        <f t="shared" ref="Y115:Y132" si="71">I115/M115</f>
        <v>7.9334628753500044E-2</v>
      </c>
      <c r="Z115" s="14">
        <f t="shared" ref="Z115:Z132" si="72">J115/M115</f>
        <v>0.81666867818866462</v>
      </c>
      <c r="AA115" s="14">
        <f t="shared" ref="AA115:AA132" si="73">K115/M115</f>
        <v>9.5678043835087379E-2</v>
      </c>
      <c r="AB115" s="14">
        <f t="shared" ref="AB115:AB132" si="74">L115/M115</f>
        <v>8.7653277976247945E-2</v>
      </c>
      <c r="AC115" s="14">
        <f t="shared" ref="AC115:AC132" si="75">M115/M115</f>
        <v>1</v>
      </c>
      <c r="AD115" s="17"/>
    </row>
    <row r="116" spans="1:30" x14ac:dyDescent="0.2">
      <c r="A116" s="7" t="s">
        <v>64</v>
      </c>
      <c r="B116" s="9" t="s">
        <v>35</v>
      </c>
      <c r="C116" s="7" t="s">
        <v>23</v>
      </c>
      <c r="D116" s="8">
        <v>494781</v>
      </c>
      <c r="E116" s="8">
        <v>123534</v>
      </c>
      <c r="F116" s="8">
        <v>124141</v>
      </c>
      <c r="G116" s="8">
        <f t="shared" ref="G116:G132" si="76">SUM(E116:F116)</f>
        <v>247675</v>
      </c>
      <c r="H116" s="8">
        <v>219520</v>
      </c>
      <c r="I116" s="8">
        <v>399024</v>
      </c>
      <c r="J116" s="8">
        <v>1025369</v>
      </c>
      <c r="K116" s="8">
        <f t="shared" si="65"/>
        <v>742456</v>
      </c>
      <c r="L116" s="8">
        <f t="shared" si="66"/>
        <v>618544</v>
      </c>
      <c r="M116" s="8">
        <v>2386369</v>
      </c>
      <c r="N116" s="8"/>
      <c r="O116" s="8"/>
      <c r="P116" s="8"/>
      <c r="Q116" s="7" t="s">
        <v>64</v>
      </c>
      <c r="R116" s="9" t="s">
        <v>35</v>
      </c>
      <c r="S116" s="7" t="s">
        <v>23</v>
      </c>
      <c r="T116" s="14">
        <f t="shared" si="67"/>
        <v>0.20733633398690646</v>
      </c>
      <c r="U116" s="14">
        <f t="shared" si="68"/>
        <v>5.1766512220029676E-2</v>
      </c>
      <c r="V116" s="14">
        <f t="shared" si="69"/>
        <v>5.2020873553084206E-2</v>
      </c>
      <c r="W116" s="14">
        <f t="shared" ref="W116:W132" si="77">G116/M116</f>
        <v>0.10378738577311389</v>
      </c>
      <c r="X116" s="14">
        <f t="shared" si="70"/>
        <v>9.1989126576820263E-2</v>
      </c>
      <c r="Y116" s="14">
        <f t="shared" si="71"/>
        <v>0.16720968131919248</v>
      </c>
      <c r="Z116" s="14">
        <f t="shared" si="72"/>
        <v>0.42967747234396692</v>
      </c>
      <c r="AA116" s="14">
        <f t="shared" si="73"/>
        <v>0.31112371976002035</v>
      </c>
      <c r="AB116" s="14">
        <f t="shared" si="74"/>
        <v>0.25919880789601274</v>
      </c>
      <c r="AC116" s="14">
        <f t="shared" si="75"/>
        <v>1</v>
      </c>
      <c r="AD116" s="17"/>
    </row>
    <row r="117" spans="1:30" x14ac:dyDescent="0.2">
      <c r="A117" s="7" t="s">
        <v>64</v>
      </c>
      <c r="B117" s="9" t="s">
        <v>36</v>
      </c>
      <c r="C117" s="7" t="s">
        <v>23</v>
      </c>
      <c r="D117" s="8">
        <v>720443</v>
      </c>
      <c r="E117" s="8">
        <v>154989</v>
      </c>
      <c r="F117" s="8">
        <v>90695</v>
      </c>
      <c r="G117" s="8">
        <f t="shared" si="76"/>
        <v>245684</v>
      </c>
      <c r="H117" s="8">
        <v>624439</v>
      </c>
      <c r="I117" s="8">
        <v>626756</v>
      </c>
      <c r="J117" s="8">
        <v>1200034</v>
      </c>
      <c r="K117" s="8">
        <f t="shared" si="65"/>
        <v>966127</v>
      </c>
      <c r="L117" s="8">
        <f t="shared" si="66"/>
        <v>1251195</v>
      </c>
      <c r="M117" s="8">
        <v>3417356</v>
      </c>
      <c r="N117" s="8"/>
      <c r="O117" s="8"/>
      <c r="P117" s="8"/>
      <c r="Q117" s="7" t="s">
        <v>64</v>
      </c>
      <c r="R117" s="9" t="s">
        <v>36</v>
      </c>
      <c r="S117" s="7" t="s">
        <v>23</v>
      </c>
      <c r="T117" s="14">
        <f t="shared" si="67"/>
        <v>0.21081883186884831</v>
      </c>
      <c r="U117" s="14">
        <f t="shared" si="68"/>
        <v>4.5353483804438287E-2</v>
      </c>
      <c r="V117" s="14">
        <f t="shared" si="69"/>
        <v>2.6539523538080319E-2</v>
      </c>
      <c r="W117" s="14">
        <f t="shared" si="77"/>
        <v>7.1893007342518606E-2</v>
      </c>
      <c r="X117" s="14">
        <f t="shared" si="70"/>
        <v>0.18272576810844407</v>
      </c>
      <c r="Y117" s="14">
        <f t="shared" si="71"/>
        <v>0.18340377765734678</v>
      </c>
      <c r="Z117" s="14">
        <f t="shared" si="72"/>
        <v>0.35115861502284224</v>
      </c>
      <c r="AA117" s="14">
        <f t="shared" si="73"/>
        <v>0.28271183921136689</v>
      </c>
      <c r="AB117" s="14">
        <f t="shared" si="74"/>
        <v>0.36612954576579088</v>
      </c>
      <c r="AC117" s="14">
        <f t="shared" si="75"/>
        <v>1</v>
      </c>
      <c r="AD117" s="17"/>
    </row>
    <row r="118" spans="1:30" x14ac:dyDescent="0.2">
      <c r="A118" s="7" t="s">
        <v>64</v>
      </c>
      <c r="B118" s="9" t="s">
        <v>37</v>
      </c>
      <c r="C118" s="7" t="s">
        <v>23</v>
      </c>
      <c r="D118" s="8">
        <v>998997</v>
      </c>
      <c r="E118" s="8">
        <v>120250</v>
      </c>
      <c r="F118" s="8">
        <v>55415</v>
      </c>
      <c r="G118" s="8">
        <f t="shared" si="76"/>
        <v>175665</v>
      </c>
      <c r="H118" s="8">
        <v>1580017</v>
      </c>
      <c r="I118" s="8">
        <v>778061</v>
      </c>
      <c r="J118" s="8">
        <v>1230375</v>
      </c>
      <c r="K118" s="8">
        <f t="shared" si="65"/>
        <v>1174662</v>
      </c>
      <c r="L118" s="8">
        <f t="shared" si="66"/>
        <v>2358078</v>
      </c>
      <c r="M118" s="8">
        <v>4763115</v>
      </c>
      <c r="N118" s="8"/>
      <c r="O118" s="8"/>
      <c r="P118" s="8"/>
      <c r="Q118" s="7" t="s">
        <v>64</v>
      </c>
      <c r="R118" s="9" t="s">
        <v>37</v>
      </c>
      <c r="S118" s="7" t="s">
        <v>23</v>
      </c>
      <c r="T118" s="14">
        <f t="shared" si="67"/>
        <v>0.20973606557893312</v>
      </c>
      <c r="U118" s="14">
        <f t="shared" si="68"/>
        <v>2.5246083707825655E-2</v>
      </c>
      <c r="V118" s="14">
        <f t="shared" si="69"/>
        <v>1.1634193169805894E-2</v>
      </c>
      <c r="W118" s="14">
        <f t="shared" si="77"/>
        <v>3.6880276877631547E-2</v>
      </c>
      <c r="X118" s="14">
        <f t="shared" si="70"/>
        <v>0.33171926354916897</v>
      </c>
      <c r="Y118" s="14">
        <f t="shared" si="71"/>
        <v>0.16335129426856165</v>
      </c>
      <c r="Z118" s="14">
        <f t="shared" si="72"/>
        <v>0.25831309972570471</v>
      </c>
      <c r="AA118" s="14">
        <f t="shared" si="73"/>
        <v>0.24661634245656466</v>
      </c>
      <c r="AB118" s="14">
        <f t="shared" si="74"/>
        <v>0.49507055781773063</v>
      </c>
      <c r="AC118" s="14">
        <f t="shared" si="75"/>
        <v>1</v>
      </c>
      <c r="AD118" s="17"/>
    </row>
    <row r="119" spans="1:30" x14ac:dyDescent="0.2">
      <c r="A119" s="7" t="s">
        <v>64</v>
      </c>
      <c r="B119" s="9" t="s">
        <v>38</v>
      </c>
      <c r="C119" s="7" t="s">
        <v>23</v>
      </c>
      <c r="D119" s="8">
        <v>189763</v>
      </c>
      <c r="E119" s="8">
        <v>21972</v>
      </c>
      <c r="F119" s="8">
        <v>5283</v>
      </c>
      <c r="G119" s="8">
        <f t="shared" si="76"/>
        <v>27255</v>
      </c>
      <c r="H119" s="8">
        <v>1145762</v>
      </c>
      <c r="I119" s="8">
        <v>306192</v>
      </c>
      <c r="J119" s="8">
        <v>480694</v>
      </c>
      <c r="K119" s="8">
        <f t="shared" si="65"/>
        <v>217018</v>
      </c>
      <c r="L119" s="8">
        <f t="shared" si="66"/>
        <v>1451954</v>
      </c>
      <c r="M119" s="8">
        <v>2149666</v>
      </c>
      <c r="N119" s="8"/>
      <c r="O119" s="8"/>
      <c r="P119" s="8"/>
      <c r="Q119" s="7" t="s">
        <v>64</v>
      </c>
      <c r="R119" s="9" t="s">
        <v>38</v>
      </c>
      <c r="S119" s="7" t="s">
        <v>23</v>
      </c>
      <c r="T119" s="14">
        <f t="shared" si="67"/>
        <v>8.8275573972886948E-2</v>
      </c>
      <c r="U119" s="14">
        <f t="shared" si="68"/>
        <v>1.022112272325096E-2</v>
      </c>
      <c r="V119" s="14">
        <f t="shared" si="69"/>
        <v>2.4575910862431652E-3</v>
      </c>
      <c r="W119" s="14">
        <f t="shared" si="77"/>
        <v>1.2678713809494126E-2</v>
      </c>
      <c r="X119" s="14">
        <f t="shared" si="70"/>
        <v>0.53299535834869227</v>
      </c>
      <c r="Y119" s="14">
        <f t="shared" si="71"/>
        <v>0.14243701114498716</v>
      </c>
      <c r="Z119" s="14">
        <f t="shared" si="72"/>
        <v>0.22361334272393943</v>
      </c>
      <c r="AA119" s="14">
        <f t="shared" si="73"/>
        <v>0.10095428778238108</v>
      </c>
      <c r="AB119" s="14">
        <f t="shared" si="74"/>
        <v>0.67543236949367946</v>
      </c>
      <c r="AC119" s="14">
        <f t="shared" si="75"/>
        <v>1</v>
      </c>
      <c r="AD119" s="17"/>
    </row>
    <row r="120" spans="1:30" s="19" customFormat="1" x14ac:dyDescent="0.2">
      <c r="A120" s="7" t="s">
        <v>64</v>
      </c>
      <c r="B120" s="19" t="s">
        <v>9</v>
      </c>
      <c r="C120" s="18" t="s">
        <v>23</v>
      </c>
      <c r="D120" s="20">
        <v>2491826</v>
      </c>
      <c r="E120" s="20">
        <v>434067</v>
      </c>
      <c r="F120" s="20">
        <v>332920</v>
      </c>
      <c r="G120" s="20">
        <f t="shared" si="76"/>
        <v>766987</v>
      </c>
      <c r="H120" s="20">
        <v>3583523</v>
      </c>
      <c r="I120" s="20">
        <v>2241500</v>
      </c>
      <c r="J120" s="20">
        <v>5289790</v>
      </c>
      <c r="K120" s="20">
        <f t="shared" si="65"/>
        <v>3258813</v>
      </c>
      <c r="L120" s="20">
        <f t="shared" si="66"/>
        <v>5825023</v>
      </c>
      <c r="M120" s="20">
        <v>14373626</v>
      </c>
      <c r="N120" s="20"/>
      <c r="O120" s="20"/>
      <c r="P120" s="20"/>
      <c r="Q120" s="7" t="s">
        <v>64</v>
      </c>
      <c r="R120" s="19" t="s">
        <v>9</v>
      </c>
      <c r="S120" s="18" t="s">
        <v>23</v>
      </c>
      <c r="T120" s="21">
        <f t="shared" si="67"/>
        <v>0.17336098768675351</v>
      </c>
      <c r="U120" s="21">
        <f t="shared" si="68"/>
        <v>3.0198851702416634E-2</v>
      </c>
      <c r="V120" s="21">
        <f t="shared" si="69"/>
        <v>2.3161866045491929E-2</v>
      </c>
      <c r="W120" s="14">
        <f t="shared" si="77"/>
        <v>5.3360717747908563E-2</v>
      </c>
      <c r="X120" s="21">
        <f t="shared" si="70"/>
        <v>0.24931238645001616</v>
      </c>
      <c r="Y120" s="21">
        <f t="shared" si="71"/>
        <v>0.15594534044506236</v>
      </c>
      <c r="Z120" s="21">
        <f t="shared" si="72"/>
        <v>0.36802056767025942</v>
      </c>
      <c r="AA120" s="21">
        <f t="shared" si="73"/>
        <v>0.22672170543466208</v>
      </c>
      <c r="AB120" s="21">
        <f t="shared" si="74"/>
        <v>0.40525772689507855</v>
      </c>
      <c r="AC120" s="21">
        <f t="shared" si="75"/>
        <v>1</v>
      </c>
      <c r="AD120" s="22"/>
    </row>
    <row r="121" spans="1:30" x14ac:dyDescent="0.2">
      <c r="A121" s="7" t="s">
        <v>64</v>
      </c>
      <c r="B121" s="9" t="s">
        <v>34</v>
      </c>
      <c r="C121" s="7" t="s">
        <v>24</v>
      </c>
      <c r="D121" s="8">
        <v>79240</v>
      </c>
      <c r="E121" s="8">
        <v>15601</v>
      </c>
      <c r="F121" s="8">
        <v>48400</v>
      </c>
      <c r="G121" s="8">
        <f t="shared" si="76"/>
        <v>64001</v>
      </c>
      <c r="H121" s="8">
        <v>20456</v>
      </c>
      <c r="I121" s="8">
        <v>105178</v>
      </c>
      <c r="J121" s="8">
        <v>1310869</v>
      </c>
      <c r="K121" s="8">
        <f t="shared" si="65"/>
        <v>143241</v>
      </c>
      <c r="L121" s="8">
        <f t="shared" si="66"/>
        <v>125634</v>
      </c>
      <c r="M121" s="8">
        <v>1579744</v>
      </c>
      <c r="N121" s="8"/>
      <c r="O121" s="8"/>
      <c r="P121" s="8"/>
      <c r="Q121" s="7" t="s">
        <v>64</v>
      </c>
      <c r="R121" s="9" t="s">
        <v>34</v>
      </c>
      <c r="S121" s="7" t="s">
        <v>24</v>
      </c>
      <c r="T121" s="14">
        <f t="shared" si="67"/>
        <v>5.0160025928251667E-2</v>
      </c>
      <c r="U121" s="14">
        <f t="shared" si="68"/>
        <v>9.8756507383474783E-3</v>
      </c>
      <c r="V121" s="14">
        <f t="shared" si="69"/>
        <v>3.063787550387911E-2</v>
      </c>
      <c r="W121" s="14">
        <f t="shared" si="77"/>
        <v>4.0513526242226587E-2</v>
      </c>
      <c r="X121" s="14">
        <f t="shared" si="70"/>
        <v>1.2948933498085766E-2</v>
      </c>
      <c r="Y121" s="14">
        <f t="shared" si="71"/>
        <v>6.6579141936921424E-2</v>
      </c>
      <c r="Z121" s="14">
        <f t="shared" si="72"/>
        <v>0.82979837239451459</v>
      </c>
      <c r="AA121" s="14">
        <f t="shared" si="73"/>
        <v>9.0673552170478261E-2</v>
      </c>
      <c r="AB121" s="14">
        <f t="shared" si="74"/>
        <v>7.9528075435007187E-2</v>
      </c>
      <c r="AC121" s="14">
        <f t="shared" si="75"/>
        <v>1</v>
      </c>
      <c r="AD121" s="17"/>
    </row>
    <row r="122" spans="1:30" x14ac:dyDescent="0.2">
      <c r="A122" s="7" t="s">
        <v>64</v>
      </c>
      <c r="B122" s="9" t="s">
        <v>35</v>
      </c>
      <c r="C122" s="7" t="s">
        <v>24</v>
      </c>
      <c r="D122" s="8">
        <v>356808</v>
      </c>
      <c r="E122" s="8">
        <v>104660</v>
      </c>
      <c r="F122" s="8">
        <v>82292</v>
      </c>
      <c r="G122" s="8">
        <f t="shared" si="76"/>
        <v>186952</v>
      </c>
      <c r="H122" s="8">
        <v>229712</v>
      </c>
      <c r="I122" s="8">
        <v>326041</v>
      </c>
      <c r="J122" s="8">
        <v>1215452</v>
      </c>
      <c r="K122" s="8">
        <f t="shared" si="65"/>
        <v>543760</v>
      </c>
      <c r="L122" s="8">
        <f t="shared" si="66"/>
        <v>555753</v>
      </c>
      <c r="M122" s="8">
        <v>2314965</v>
      </c>
      <c r="N122" s="8"/>
      <c r="O122" s="8"/>
      <c r="P122" s="8"/>
      <c r="Q122" s="7" t="s">
        <v>64</v>
      </c>
      <c r="R122" s="9" t="s">
        <v>35</v>
      </c>
      <c r="S122" s="7" t="s">
        <v>24</v>
      </c>
      <c r="T122" s="14">
        <f t="shared" si="67"/>
        <v>0.1541310559770882</v>
      </c>
      <c r="U122" s="14">
        <f t="shared" si="68"/>
        <v>4.5210186763082812E-2</v>
      </c>
      <c r="V122" s="14">
        <f t="shared" si="69"/>
        <v>3.5547837656292859E-2</v>
      </c>
      <c r="W122" s="14">
        <f t="shared" si="77"/>
        <v>8.0758024419375671E-2</v>
      </c>
      <c r="X122" s="14">
        <f t="shared" si="70"/>
        <v>9.9229146013006669E-2</v>
      </c>
      <c r="Y122" s="14">
        <f t="shared" si="71"/>
        <v>0.14084057426354177</v>
      </c>
      <c r="Z122" s="14">
        <f t="shared" si="72"/>
        <v>0.52504119932698767</v>
      </c>
      <c r="AA122" s="14">
        <f t="shared" si="73"/>
        <v>0.23488908039646389</v>
      </c>
      <c r="AB122" s="14">
        <f t="shared" si="74"/>
        <v>0.24006972027654847</v>
      </c>
      <c r="AC122" s="14">
        <f t="shared" si="75"/>
        <v>1</v>
      </c>
      <c r="AD122" s="17"/>
    </row>
    <row r="123" spans="1:30" x14ac:dyDescent="0.2">
      <c r="A123" s="7" t="s">
        <v>64</v>
      </c>
      <c r="B123" s="9" t="s">
        <v>36</v>
      </c>
      <c r="C123" s="7" t="s">
        <v>24</v>
      </c>
      <c r="D123" s="8">
        <v>514078</v>
      </c>
      <c r="E123" s="8">
        <v>119092</v>
      </c>
      <c r="F123" s="8">
        <v>57580</v>
      </c>
      <c r="G123" s="8">
        <f t="shared" si="76"/>
        <v>176672</v>
      </c>
      <c r="H123" s="8">
        <v>623580</v>
      </c>
      <c r="I123" s="8">
        <v>539742</v>
      </c>
      <c r="J123" s="8">
        <v>1584393</v>
      </c>
      <c r="K123" s="8">
        <f t="shared" si="65"/>
        <v>690750</v>
      </c>
      <c r="L123" s="8">
        <f t="shared" si="66"/>
        <v>1163322</v>
      </c>
      <c r="M123" s="8">
        <v>3438465</v>
      </c>
      <c r="N123" s="8"/>
      <c r="O123" s="8"/>
      <c r="P123" s="8"/>
      <c r="Q123" s="7" t="s">
        <v>64</v>
      </c>
      <c r="R123" s="9" t="s">
        <v>36</v>
      </c>
      <c r="S123" s="7" t="s">
        <v>24</v>
      </c>
      <c r="T123" s="14">
        <f t="shared" si="67"/>
        <v>0.14950799266533177</v>
      </c>
      <c r="U123" s="14">
        <f t="shared" si="68"/>
        <v>3.4635222403019951E-2</v>
      </c>
      <c r="V123" s="14">
        <f t="shared" si="69"/>
        <v>1.6745844439306493E-2</v>
      </c>
      <c r="W123" s="14">
        <f t="shared" si="77"/>
        <v>5.1381066842326448E-2</v>
      </c>
      <c r="X123" s="14">
        <f t="shared" si="70"/>
        <v>0.18135417984478538</v>
      </c>
      <c r="Y123" s="14">
        <f t="shared" si="71"/>
        <v>0.15697178828343461</v>
      </c>
      <c r="Z123" s="14">
        <f t="shared" si="72"/>
        <v>0.4607849723641218</v>
      </c>
      <c r="AA123" s="14">
        <f t="shared" si="73"/>
        <v>0.2008890595076582</v>
      </c>
      <c r="AB123" s="14">
        <f t="shared" si="74"/>
        <v>0.33832596812822002</v>
      </c>
      <c r="AC123" s="14">
        <f t="shared" si="75"/>
        <v>1</v>
      </c>
      <c r="AD123" s="17"/>
    </row>
    <row r="124" spans="1:30" x14ac:dyDescent="0.2">
      <c r="A124" s="7" t="s">
        <v>64</v>
      </c>
      <c r="B124" s="9" t="s">
        <v>37</v>
      </c>
      <c r="C124" s="7" t="s">
        <v>24</v>
      </c>
      <c r="D124" s="8">
        <v>807749</v>
      </c>
      <c r="E124" s="8">
        <v>121834</v>
      </c>
      <c r="F124" s="8">
        <v>40127</v>
      </c>
      <c r="G124" s="8">
        <f t="shared" si="76"/>
        <v>161961</v>
      </c>
      <c r="H124" s="8">
        <v>1335747</v>
      </c>
      <c r="I124" s="8">
        <v>690934</v>
      </c>
      <c r="J124" s="8">
        <v>1853240</v>
      </c>
      <c r="K124" s="8">
        <f t="shared" si="65"/>
        <v>969710</v>
      </c>
      <c r="L124" s="8">
        <f t="shared" si="66"/>
        <v>2026681</v>
      </c>
      <c r="M124" s="8">
        <v>4849631</v>
      </c>
      <c r="N124" s="8"/>
      <c r="O124" s="8"/>
      <c r="P124" s="8"/>
      <c r="Q124" s="7" t="s">
        <v>64</v>
      </c>
      <c r="R124" s="9" t="s">
        <v>37</v>
      </c>
      <c r="S124" s="7" t="s">
        <v>24</v>
      </c>
      <c r="T124" s="14">
        <f t="shared" si="67"/>
        <v>0.16655885777701437</v>
      </c>
      <c r="U124" s="14">
        <f t="shared" si="68"/>
        <v>2.5122323739682463E-2</v>
      </c>
      <c r="V124" s="14">
        <f t="shared" si="69"/>
        <v>8.2742377719047071E-3</v>
      </c>
      <c r="W124" s="14">
        <f t="shared" si="77"/>
        <v>3.3396561511587174E-2</v>
      </c>
      <c r="X124" s="14">
        <f t="shared" si="70"/>
        <v>0.27543270817924087</v>
      </c>
      <c r="Y124" s="14">
        <f t="shared" si="71"/>
        <v>0.14247145813774284</v>
      </c>
      <c r="Z124" s="14">
        <f t="shared" si="72"/>
        <v>0.38214041439441476</v>
      </c>
      <c r="AA124" s="14">
        <f t="shared" si="73"/>
        <v>0.19995541928860155</v>
      </c>
      <c r="AB124" s="14">
        <f t="shared" si="74"/>
        <v>0.41790416631698368</v>
      </c>
      <c r="AC124" s="14">
        <f t="shared" si="75"/>
        <v>1</v>
      </c>
      <c r="AD124" s="17"/>
    </row>
    <row r="125" spans="1:30" x14ac:dyDescent="0.2">
      <c r="A125" s="7" t="s">
        <v>64</v>
      </c>
      <c r="B125" s="9" t="s">
        <v>38</v>
      </c>
      <c r="C125" s="7" t="s">
        <v>24</v>
      </c>
      <c r="D125" s="8">
        <v>201588</v>
      </c>
      <c r="E125" s="8">
        <v>28902</v>
      </c>
      <c r="F125" s="8">
        <v>7465</v>
      </c>
      <c r="G125" s="8">
        <f t="shared" si="76"/>
        <v>36367</v>
      </c>
      <c r="H125" s="8">
        <v>772662</v>
      </c>
      <c r="I125" s="8">
        <v>373559</v>
      </c>
      <c r="J125" s="8">
        <v>1195289</v>
      </c>
      <c r="K125" s="8">
        <f t="shared" si="65"/>
        <v>237955</v>
      </c>
      <c r="L125" s="8">
        <f t="shared" si="66"/>
        <v>1146221</v>
      </c>
      <c r="M125" s="8">
        <v>2579465</v>
      </c>
      <c r="N125" s="8"/>
      <c r="O125" s="8"/>
      <c r="P125" s="8"/>
      <c r="Q125" s="7" t="s">
        <v>64</v>
      </c>
      <c r="R125" s="9" t="s">
        <v>38</v>
      </c>
      <c r="S125" s="7" t="s">
        <v>24</v>
      </c>
      <c r="T125" s="14">
        <f t="shared" si="67"/>
        <v>7.8151089470103297E-2</v>
      </c>
      <c r="U125" s="14">
        <f t="shared" si="68"/>
        <v>1.1204649026057729E-2</v>
      </c>
      <c r="V125" s="14">
        <f t="shared" si="69"/>
        <v>2.8940109673905247E-3</v>
      </c>
      <c r="W125" s="14">
        <f t="shared" si="77"/>
        <v>1.4098659993448254E-2</v>
      </c>
      <c r="X125" s="14">
        <f t="shared" si="70"/>
        <v>0.29954350999141294</v>
      </c>
      <c r="Y125" s="14">
        <f t="shared" si="71"/>
        <v>0.14482034065203445</v>
      </c>
      <c r="Z125" s="14">
        <f t="shared" si="72"/>
        <v>0.46338639989300107</v>
      </c>
      <c r="AA125" s="14">
        <f t="shared" si="73"/>
        <v>9.224974946355155E-2</v>
      </c>
      <c r="AB125" s="14">
        <f t="shared" si="74"/>
        <v>0.44436385064344736</v>
      </c>
      <c r="AC125" s="14">
        <f t="shared" si="75"/>
        <v>1</v>
      </c>
      <c r="AD125" s="17"/>
    </row>
    <row r="126" spans="1:30" s="19" customFormat="1" x14ac:dyDescent="0.2">
      <c r="A126" s="7" t="s">
        <v>64</v>
      </c>
      <c r="B126" s="19" t="s">
        <v>9</v>
      </c>
      <c r="C126" s="18" t="s">
        <v>24</v>
      </c>
      <c r="D126" s="20">
        <v>1959463</v>
      </c>
      <c r="E126" s="20">
        <v>390089</v>
      </c>
      <c r="F126" s="20">
        <v>235864</v>
      </c>
      <c r="G126" s="20">
        <f t="shared" si="76"/>
        <v>625953</v>
      </c>
      <c r="H126" s="20">
        <v>2982157</v>
      </c>
      <c r="I126" s="20">
        <v>2035454</v>
      </c>
      <c r="J126" s="20">
        <v>7159243</v>
      </c>
      <c r="K126" s="20">
        <f t="shared" si="65"/>
        <v>2585416</v>
      </c>
      <c r="L126" s="20">
        <f t="shared" si="66"/>
        <v>5017611</v>
      </c>
      <c r="M126" s="20">
        <v>14762270</v>
      </c>
      <c r="N126" s="20"/>
      <c r="O126" s="20"/>
      <c r="P126" s="20"/>
      <c r="Q126" s="7" t="s">
        <v>64</v>
      </c>
      <c r="R126" s="19" t="s">
        <v>9</v>
      </c>
      <c r="S126" s="18" t="s">
        <v>24</v>
      </c>
      <c r="T126" s="21">
        <f t="shared" si="67"/>
        <v>0.13273453201980454</v>
      </c>
      <c r="U126" s="21">
        <f t="shared" si="68"/>
        <v>2.6424730072001121E-2</v>
      </c>
      <c r="V126" s="21">
        <f t="shared" si="69"/>
        <v>1.5977488556976671E-2</v>
      </c>
      <c r="W126" s="14">
        <f t="shared" si="77"/>
        <v>4.2402218628977792E-2</v>
      </c>
      <c r="X126" s="21">
        <f t="shared" si="70"/>
        <v>0.202012088926703</v>
      </c>
      <c r="Y126" s="21">
        <f t="shared" si="71"/>
        <v>0.13788218207633379</v>
      </c>
      <c r="Z126" s="21">
        <f t="shared" si="72"/>
        <v>0.48496897834818087</v>
      </c>
      <c r="AA126" s="21">
        <f t="shared" si="73"/>
        <v>0.17513675064878234</v>
      </c>
      <c r="AB126" s="21">
        <f t="shared" si="74"/>
        <v>0.33989427100303682</v>
      </c>
      <c r="AC126" s="21">
        <f t="shared" si="75"/>
        <v>1</v>
      </c>
      <c r="AD126" s="22"/>
    </row>
    <row r="127" spans="1:30" x14ac:dyDescent="0.2">
      <c r="A127" s="7" t="s">
        <v>64</v>
      </c>
      <c r="B127" s="9" t="s">
        <v>34</v>
      </c>
      <c r="C127" s="7" t="s">
        <v>25</v>
      </c>
      <c r="D127" s="8">
        <v>167082</v>
      </c>
      <c r="E127" s="8">
        <v>28923</v>
      </c>
      <c r="F127" s="8">
        <v>105786</v>
      </c>
      <c r="G127" s="8">
        <f t="shared" si="76"/>
        <v>134709</v>
      </c>
      <c r="H127" s="8">
        <v>34241</v>
      </c>
      <c r="I127" s="8">
        <v>236645</v>
      </c>
      <c r="J127" s="8">
        <v>2664187</v>
      </c>
      <c r="K127" s="8">
        <f t="shared" si="65"/>
        <v>301791</v>
      </c>
      <c r="L127" s="8">
        <f t="shared" si="66"/>
        <v>270886</v>
      </c>
      <c r="M127" s="8">
        <v>3236864</v>
      </c>
      <c r="N127" s="8"/>
      <c r="O127" s="8"/>
      <c r="P127" s="8"/>
      <c r="Q127" s="7" t="s">
        <v>64</v>
      </c>
      <c r="R127" s="9" t="s">
        <v>34</v>
      </c>
      <c r="S127" s="7" t="s">
        <v>25</v>
      </c>
      <c r="T127" s="14">
        <f t="shared" si="67"/>
        <v>5.1618480109142675E-2</v>
      </c>
      <c r="U127" s="14">
        <f t="shared" si="68"/>
        <v>8.9355005338500482E-3</v>
      </c>
      <c r="V127" s="14">
        <f t="shared" si="69"/>
        <v>3.268163259253401E-2</v>
      </c>
      <c r="W127" s="14">
        <f t="shared" si="77"/>
        <v>4.1617133126384057E-2</v>
      </c>
      <c r="X127" s="14">
        <f t="shared" si="70"/>
        <v>1.0578448770167668E-2</v>
      </c>
      <c r="Y127" s="14">
        <f t="shared" si="71"/>
        <v>7.3109342870136027E-2</v>
      </c>
      <c r="Z127" s="14">
        <f t="shared" si="72"/>
        <v>0.82307659512416953</v>
      </c>
      <c r="AA127" s="14">
        <f t="shared" si="73"/>
        <v>9.3235613235526732E-2</v>
      </c>
      <c r="AB127" s="14">
        <f t="shared" si="74"/>
        <v>8.3687791640303696E-2</v>
      </c>
      <c r="AC127" s="14">
        <f t="shared" si="75"/>
        <v>1</v>
      </c>
      <c r="AD127" s="17"/>
    </row>
    <row r="128" spans="1:30" x14ac:dyDescent="0.2">
      <c r="A128" s="7" t="s">
        <v>64</v>
      </c>
      <c r="B128" s="9" t="s">
        <v>35</v>
      </c>
      <c r="C128" s="7" t="s">
        <v>25</v>
      </c>
      <c r="D128" s="8">
        <v>851589</v>
      </c>
      <c r="E128" s="8">
        <v>228194</v>
      </c>
      <c r="F128" s="8">
        <v>206433</v>
      </c>
      <c r="G128" s="8">
        <f t="shared" si="76"/>
        <v>434627</v>
      </c>
      <c r="H128" s="8">
        <v>449232</v>
      </c>
      <c r="I128" s="8">
        <v>725065</v>
      </c>
      <c r="J128" s="8">
        <v>2240821</v>
      </c>
      <c r="K128" s="8">
        <f t="shared" si="65"/>
        <v>1286216</v>
      </c>
      <c r="L128" s="8">
        <f t="shared" si="66"/>
        <v>1174297</v>
      </c>
      <c r="M128" s="8">
        <v>4701334</v>
      </c>
      <c r="N128" s="8"/>
      <c r="O128" s="8"/>
      <c r="P128" s="8"/>
      <c r="Q128" s="7" t="s">
        <v>64</v>
      </c>
      <c r="R128" s="9" t="s">
        <v>35</v>
      </c>
      <c r="S128" s="7" t="s">
        <v>25</v>
      </c>
      <c r="T128" s="14">
        <f t="shared" si="67"/>
        <v>0.18113773665091654</v>
      </c>
      <c r="U128" s="14">
        <f t="shared" si="68"/>
        <v>4.8538138324143741E-2</v>
      </c>
      <c r="V128" s="14">
        <f t="shared" si="69"/>
        <v>4.3909452083174691E-2</v>
      </c>
      <c r="W128" s="14">
        <f t="shared" si="77"/>
        <v>9.2447590407318439E-2</v>
      </c>
      <c r="X128" s="14">
        <f t="shared" si="70"/>
        <v>9.5554155480125427E-2</v>
      </c>
      <c r="Y128" s="14">
        <f t="shared" si="71"/>
        <v>0.15422537518074658</v>
      </c>
      <c r="Z128" s="14">
        <f t="shared" si="72"/>
        <v>0.47663514228089304</v>
      </c>
      <c r="AA128" s="14">
        <f t="shared" si="73"/>
        <v>0.27358532705823496</v>
      </c>
      <c r="AB128" s="14">
        <f t="shared" si="74"/>
        <v>0.249779530660872</v>
      </c>
      <c r="AC128" s="14">
        <f t="shared" si="75"/>
        <v>1</v>
      </c>
      <c r="AD128" s="17"/>
    </row>
    <row r="129" spans="1:30" x14ac:dyDescent="0.2">
      <c r="A129" s="7" t="s">
        <v>64</v>
      </c>
      <c r="B129" s="9" t="s">
        <v>36</v>
      </c>
      <c r="C129" s="7" t="s">
        <v>25</v>
      </c>
      <c r="D129" s="8">
        <v>1234521</v>
      </c>
      <c r="E129" s="8">
        <v>274081</v>
      </c>
      <c r="F129" s="8">
        <v>148275</v>
      </c>
      <c r="G129" s="8">
        <f t="shared" si="76"/>
        <v>422356</v>
      </c>
      <c r="H129" s="8">
        <v>1248019</v>
      </c>
      <c r="I129" s="8">
        <v>1166498</v>
      </c>
      <c r="J129" s="8">
        <v>2784427</v>
      </c>
      <c r="K129" s="8">
        <f t="shared" si="65"/>
        <v>1656877</v>
      </c>
      <c r="L129" s="8">
        <f t="shared" si="66"/>
        <v>2414517</v>
      </c>
      <c r="M129" s="8">
        <v>6855821</v>
      </c>
      <c r="N129" s="8"/>
      <c r="O129" s="8"/>
      <c r="P129" s="8"/>
      <c r="Q129" s="7" t="s">
        <v>64</v>
      </c>
      <c r="R129" s="9" t="s">
        <v>36</v>
      </c>
      <c r="S129" s="7" t="s">
        <v>25</v>
      </c>
      <c r="T129" s="14">
        <f t="shared" si="67"/>
        <v>0.18006902455592116</v>
      </c>
      <c r="U129" s="14">
        <f t="shared" si="68"/>
        <v>3.9977852397254827E-2</v>
      </c>
      <c r="V129" s="14">
        <f t="shared" si="69"/>
        <v>2.162760667176112E-2</v>
      </c>
      <c r="W129" s="14">
        <f t="shared" si="77"/>
        <v>6.1605459069015947E-2</v>
      </c>
      <c r="X129" s="14">
        <f t="shared" si="70"/>
        <v>0.18203786242377099</v>
      </c>
      <c r="Y129" s="14">
        <f t="shared" si="71"/>
        <v>0.17014709106320017</v>
      </c>
      <c r="Z129" s="14">
        <f t="shared" si="72"/>
        <v>0.40614056288809175</v>
      </c>
      <c r="AA129" s="14">
        <f t="shared" si="73"/>
        <v>0.24167448362493713</v>
      </c>
      <c r="AB129" s="14">
        <f t="shared" si="74"/>
        <v>0.35218495348697115</v>
      </c>
      <c r="AC129" s="14">
        <f t="shared" si="75"/>
        <v>1</v>
      </c>
      <c r="AD129" s="17"/>
    </row>
    <row r="130" spans="1:30" x14ac:dyDescent="0.2">
      <c r="A130" s="7" t="s">
        <v>64</v>
      </c>
      <c r="B130" s="9" t="s">
        <v>37</v>
      </c>
      <c r="C130" s="7" t="s">
        <v>25</v>
      </c>
      <c r="D130" s="8">
        <v>1806746</v>
      </c>
      <c r="E130" s="8">
        <v>242084</v>
      </c>
      <c r="F130" s="8">
        <v>95542</v>
      </c>
      <c r="G130" s="8">
        <f t="shared" si="76"/>
        <v>337626</v>
      </c>
      <c r="H130" s="8">
        <v>2915764</v>
      </c>
      <c r="I130" s="8">
        <v>1468995</v>
      </c>
      <c r="J130" s="8">
        <v>3083615</v>
      </c>
      <c r="K130" s="8">
        <f t="shared" si="65"/>
        <v>2144372</v>
      </c>
      <c r="L130" s="8">
        <f t="shared" si="66"/>
        <v>4384759</v>
      </c>
      <c r="M130" s="8">
        <v>9612746</v>
      </c>
      <c r="N130" s="8"/>
      <c r="O130" s="8"/>
      <c r="P130" s="8"/>
      <c r="Q130" s="7" t="s">
        <v>64</v>
      </c>
      <c r="R130" s="9" t="s">
        <v>37</v>
      </c>
      <c r="S130" s="7" t="s">
        <v>25</v>
      </c>
      <c r="T130" s="14">
        <f t="shared" si="67"/>
        <v>0.18795316135472631</v>
      </c>
      <c r="U130" s="14">
        <f t="shared" si="68"/>
        <v>2.5183646795619068E-2</v>
      </c>
      <c r="V130" s="14">
        <f t="shared" si="69"/>
        <v>9.9390954468161329E-3</v>
      </c>
      <c r="W130" s="14">
        <f t="shared" si="77"/>
        <v>3.5122742242435202E-2</v>
      </c>
      <c r="X130" s="14">
        <f t="shared" si="70"/>
        <v>0.30332269260001254</v>
      </c>
      <c r="Y130" s="14">
        <f t="shared" si="71"/>
        <v>0.15281741554390391</v>
      </c>
      <c r="Z130" s="14">
        <f t="shared" si="72"/>
        <v>0.32078398825892207</v>
      </c>
      <c r="AA130" s="14">
        <f t="shared" si="73"/>
        <v>0.22307590359716151</v>
      </c>
      <c r="AB130" s="14">
        <f t="shared" si="74"/>
        <v>0.45614010814391642</v>
      </c>
      <c r="AC130" s="14">
        <f t="shared" si="75"/>
        <v>1</v>
      </c>
      <c r="AD130" s="17"/>
    </row>
    <row r="131" spans="1:30" x14ac:dyDescent="0.2">
      <c r="A131" s="7" t="s">
        <v>64</v>
      </c>
      <c r="B131" s="9" t="s">
        <v>38</v>
      </c>
      <c r="C131" s="7" t="s">
        <v>25</v>
      </c>
      <c r="D131" s="8">
        <v>391351</v>
      </c>
      <c r="E131" s="8">
        <v>50874</v>
      </c>
      <c r="F131" s="8">
        <v>12748</v>
      </c>
      <c r="G131" s="8">
        <f t="shared" si="76"/>
        <v>63622</v>
      </c>
      <c r="H131" s="8">
        <v>1918424</v>
      </c>
      <c r="I131" s="8">
        <v>679751</v>
      </c>
      <c r="J131" s="8">
        <v>1675983</v>
      </c>
      <c r="K131" s="8">
        <f t="shared" si="65"/>
        <v>454973</v>
      </c>
      <c r="L131" s="8">
        <f t="shared" si="66"/>
        <v>2598175</v>
      </c>
      <c r="M131" s="8">
        <v>4729131</v>
      </c>
      <c r="N131" s="8"/>
      <c r="O131" s="8"/>
      <c r="P131" s="8"/>
      <c r="Q131" s="7" t="s">
        <v>64</v>
      </c>
      <c r="R131" s="9" t="s">
        <v>38</v>
      </c>
      <c r="S131" s="7" t="s">
        <v>25</v>
      </c>
      <c r="T131" s="14">
        <f t="shared" si="67"/>
        <v>8.2753258473914126E-2</v>
      </c>
      <c r="U131" s="14">
        <f t="shared" si="68"/>
        <v>1.0757578929405846E-2</v>
      </c>
      <c r="V131" s="14">
        <f t="shared" si="69"/>
        <v>2.6956326648595692E-3</v>
      </c>
      <c r="W131" s="14">
        <f t="shared" si="77"/>
        <v>1.3453211594265416E-2</v>
      </c>
      <c r="X131" s="14">
        <f t="shared" si="70"/>
        <v>0.40566099776047648</v>
      </c>
      <c r="Y131" s="14">
        <f t="shared" si="71"/>
        <v>0.14373697831588933</v>
      </c>
      <c r="Z131" s="14">
        <f t="shared" si="72"/>
        <v>0.35439555385545463</v>
      </c>
      <c r="AA131" s="14">
        <f t="shared" si="73"/>
        <v>9.6206470068179548E-2</v>
      </c>
      <c r="AB131" s="14">
        <f t="shared" si="74"/>
        <v>0.54939797607636587</v>
      </c>
      <c r="AC131" s="14">
        <f t="shared" si="75"/>
        <v>1</v>
      </c>
      <c r="AD131" s="17"/>
    </row>
    <row r="132" spans="1:30" s="19" customFormat="1" x14ac:dyDescent="0.2">
      <c r="A132" s="7" t="s">
        <v>64</v>
      </c>
      <c r="B132" s="19" t="s">
        <v>9</v>
      </c>
      <c r="C132" s="18" t="s">
        <v>25</v>
      </c>
      <c r="D132" s="20">
        <v>4451289</v>
      </c>
      <c r="E132" s="20">
        <v>824156</v>
      </c>
      <c r="F132" s="20">
        <v>568784</v>
      </c>
      <c r="G132" s="20">
        <f t="shared" si="76"/>
        <v>1392940</v>
      </c>
      <c r="H132" s="20">
        <v>6565680</v>
      </c>
      <c r="I132" s="20">
        <v>4276954</v>
      </c>
      <c r="J132" s="20">
        <v>12449033</v>
      </c>
      <c r="K132" s="20">
        <f t="shared" si="65"/>
        <v>5844229</v>
      </c>
      <c r="L132" s="20">
        <f t="shared" si="66"/>
        <v>10842634</v>
      </c>
      <c r="M132" s="20">
        <v>29135896</v>
      </c>
      <c r="N132" s="20"/>
      <c r="O132" s="20"/>
      <c r="P132" s="20"/>
      <c r="Q132" s="7" t="s">
        <v>64</v>
      </c>
      <c r="R132" s="19" t="s">
        <v>9</v>
      </c>
      <c r="S132" s="18" t="s">
        <v>25</v>
      </c>
      <c r="T132" s="21">
        <f t="shared" si="67"/>
        <v>0.15277680150972534</v>
      </c>
      <c r="U132" s="21">
        <f t="shared" si="68"/>
        <v>2.8286619364649022E-2</v>
      </c>
      <c r="V132" s="21">
        <f t="shared" si="69"/>
        <v>1.9521761060651781E-2</v>
      </c>
      <c r="W132" s="14">
        <f t="shared" si="77"/>
        <v>4.7808380425300806E-2</v>
      </c>
      <c r="X132" s="21">
        <f t="shared" si="70"/>
        <v>0.22534676812410367</v>
      </c>
      <c r="Y132" s="21">
        <f t="shared" si="71"/>
        <v>0.14679328893815383</v>
      </c>
      <c r="Z132" s="21">
        <f t="shared" si="72"/>
        <v>0.42727476100271639</v>
      </c>
      <c r="AA132" s="21">
        <f t="shared" si="73"/>
        <v>0.20058518193502611</v>
      </c>
      <c r="AB132" s="21">
        <f t="shared" si="74"/>
        <v>0.3721400570622575</v>
      </c>
      <c r="AC132" s="21">
        <f t="shared" si="75"/>
        <v>1</v>
      </c>
    </row>
    <row r="133" spans="1:30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6" spans="1:30" ht="36" x14ac:dyDescent="0.2">
      <c r="A136" s="6" t="s">
        <v>27</v>
      </c>
      <c r="B136" s="6" t="s">
        <v>20</v>
      </c>
      <c r="C136" s="6" t="s">
        <v>26</v>
      </c>
      <c r="D136" s="6" t="s">
        <v>10</v>
      </c>
      <c r="E136" s="6" t="s">
        <v>41</v>
      </c>
      <c r="F136" s="6" t="s">
        <v>11</v>
      </c>
      <c r="G136" s="6" t="s">
        <v>156</v>
      </c>
      <c r="H136" s="6" t="s">
        <v>12</v>
      </c>
      <c r="I136" s="6" t="s">
        <v>13</v>
      </c>
      <c r="J136" s="6" t="s">
        <v>14</v>
      </c>
      <c r="K136" s="6" t="s">
        <v>16</v>
      </c>
      <c r="L136" s="6" t="s">
        <v>17</v>
      </c>
      <c r="M136" s="6" t="s">
        <v>9</v>
      </c>
      <c r="N136" s="6"/>
      <c r="O136" s="6"/>
      <c r="P136" s="6"/>
      <c r="Q136" s="6" t="s">
        <v>27</v>
      </c>
      <c r="R136" s="6" t="s">
        <v>20</v>
      </c>
      <c r="S136" s="6" t="s">
        <v>26</v>
      </c>
      <c r="T136" s="6" t="s">
        <v>10</v>
      </c>
      <c r="U136" s="6" t="s">
        <v>41</v>
      </c>
      <c r="V136" s="6" t="s">
        <v>11</v>
      </c>
      <c r="W136" s="6" t="s">
        <v>156</v>
      </c>
      <c r="X136" s="6" t="s">
        <v>12</v>
      </c>
      <c r="Y136" s="6" t="s">
        <v>13</v>
      </c>
      <c r="Z136" s="6" t="s">
        <v>14</v>
      </c>
      <c r="AA136" s="6" t="s">
        <v>16</v>
      </c>
      <c r="AB136" s="6" t="s">
        <v>17</v>
      </c>
      <c r="AC136" s="6" t="s">
        <v>9</v>
      </c>
    </row>
    <row r="137" spans="1:30" x14ac:dyDescent="0.2">
      <c r="A137" s="7" t="s">
        <v>65</v>
      </c>
      <c r="B137" s="9" t="s">
        <v>34</v>
      </c>
      <c r="C137" s="7" t="s">
        <v>23</v>
      </c>
      <c r="D137" s="49">
        <v>69581</v>
      </c>
      <c r="E137" s="49">
        <v>24653</v>
      </c>
      <c r="F137" s="49">
        <v>58598</v>
      </c>
      <c r="G137" s="8">
        <f t="shared" ref="G137:G154" si="78">SUM(E137:F137)</f>
        <v>83251</v>
      </c>
      <c r="H137" s="49">
        <v>19324</v>
      </c>
      <c r="I137" s="49">
        <v>136807</v>
      </c>
      <c r="J137" s="49">
        <v>1317481</v>
      </c>
      <c r="K137" s="8">
        <f t="shared" ref="K137:K154" si="79">D137+E137+F137</f>
        <v>152832</v>
      </c>
      <c r="L137" s="8">
        <f t="shared" ref="L137:L154" si="80">H137+I137</f>
        <v>156131</v>
      </c>
      <c r="M137" s="8">
        <f t="shared" ref="M137:M154" si="81">J137+K137+L137</f>
        <v>1626444</v>
      </c>
      <c r="N137" s="8"/>
      <c r="O137" s="8"/>
      <c r="P137" s="8"/>
      <c r="Q137" s="7" t="s">
        <v>64</v>
      </c>
      <c r="R137" s="9" t="s">
        <v>34</v>
      </c>
      <c r="S137" s="7" t="s">
        <v>23</v>
      </c>
      <c r="T137" s="14">
        <f t="shared" ref="T137:T154" si="82">D137/M137</f>
        <v>4.2781061014089634E-2</v>
      </c>
      <c r="U137" s="14">
        <f t="shared" ref="U137:U154" si="83">E137/M137</f>
        <v>1.5157607639734292E-2</v>
      </c>
      <c r="V137" s="14">
        <f t="shared" ref="V137:V154" si="84">F137/M137</f>
        <v>3.6028292397401941E-2</v>
      </c>
      <c r="W137" s="14">
        <f>G137/M137</f>
        <v>5.1185900037136231E-2</v>
      </c>
      <c r="X137" s="14">
        <f t="shared" ref="X137:X154" si="85">H137/M137</f>
        <v>1.1881134548745608E-2</v>
      </c>
      <c r="Y137" s="14">
        <f t="shared" ref="Y137:Y154" si="86">I137/M137</f>
        <v>8.4114177924355216E-2</v>
      </c>
      <c r="Z137" s="14">
        <f t="shared" ref="Z137:Z154" si="87">J137/M137</f>
        <v>0.81003772647567329</v>
      </c>
      <c r="AA137" s="14">
        <f t="shared" ref="AA137:AA154" si="88">K137/M137</f>
        <v>9.3966961051225859E-2</v>
      </c>
      <c r="AB137" s="14">
        <f t="shared" ref="AB137:AB154" si="89">L137/M137</f>
        <v>9.5995312473100822E-2</v>
      </c>
      <c r="AC137" s="14">
        <f t="shared" ref="AC137:AC154" si="90">M137/M137</f>
        <v>1</v>
      </c>
      <c r="AD137" s="17"/>
    </row>
    <row r="138" spans="1:30" x14ac:dyDescent="0.2">
      <c r="A138" s="7" t="s">
        <v>65</v>
      </c>
      <c r="B138" s="9" t="s">
        <v>35</v>
      </c>
      <c r="C138" s="7" t="s">
        <v>23</v>
      </c>
      <c r="D138" s="49">
        <v>461637</v>
      </c>
      <c r="E138" s="49">
        <v>126340</v>
      </c>
      <c r="F138" s="49">
        <v>154939</v>
      </c>
      <c r="G138" s="8">
        <f t="shared" si="78"/>
        <v>281279</v>
      </c>
      <c r="H138" s="49">
        <v>195852</v>
      </c>
      <c r="I138" s="49">
        <v>439573</v>
      </c>
      <c r="J138" s="49">
        <v>1039232</v>
      </c>
      <c r="K138" s="8">
        <f t="shared" si="79"/>
        <v>742916</v>
      </c>
      <c r="L138" s="8">
        <f t="shared" si="80"/>
        <v>635425</v>
      </c>
      <c r="M138" s="8">
        <f t="shared" si="81"/>
        <v>2417573</v>
      </c>
      <c r="N138" s="8"/>
      <c r="O138" s="8"/>
      <c r="P138" s="8"/>
      <c r="Q138" s="7" t="s">
        <v>64</v>
      </c>
      <c r="R138" s="9" t="s">
        <v>35</v>
      </c>
      <c r="S138" s="7" t="s">
        <v>23</v>
      </c>
      <c r="T138" s="14">
        <f t="shared" si="82"/>
        <v>0.19095059383935872</v>
      </c>
      <c r="U138" s="14">
        <f t="shared" si="83"/>
        <v>5.2259021754462016E-2</v>
      </c>
      <c r="V138" s="14">
        <f t="shared" si="84"/>
        <v>6.408865419989386E-2</v>
      </c>
      <c r="W138" s="14">
        <f t="shared" ref="W138:W154" si="91">G138/M138</f>
        <v>0.11634767595435588</v>
      </c>
      <c r="X138" s="14">
        <f t="shared" si="85"/>
        <v>8.1011824668789728E-2</v>
      </c>
      <c r="Y138" s="14">
        <f t="shared" si="86"/>
        <v>0.18182408556018784</v>
      </c>
      <c r="Z138" s="14">
        <f t="shared" si="87"/>
        <v>0.42986581997730783</v>
      </c>
      <c r="AA138" s="14">
        <f t="shared" si="88"/>
        <v>0.30729826979371461</v>
      </c>
      <c r="AB138" s="14">
        <f t="shared" si="89"/>
        <v>0.26283591022897757</v>
      </c>
      <c r="AC138" s="14">
        <f t="shared" si="90"/>
        <v>1</v>
      </c>
      <c r="AD138" s="17"/>
    </row>
    <row r="139" spans="1:30" x14ac:dyDescent="0.2">
      <c r="A139" s="7" t="s">
        <v>65</v>
      </c>
      <c r="B139" s="9" t="s">
        <v>36</v>
      </c>
      <c r="C139" s="7" t="s">
        <v>23</v>
      </c>
      <c r="D139" s="49">
        <v>678335</v>
      </c>
      <c r="E139" s="49">
        <v>163501</v>
      </c>
      <c r="F139" s="49">
        <v>80402</v>
      </c>
      <c r="G139" s="8">
        <f t="shared" si="78"/>
        <v>243903</v>
      </c>
      <c r="H139" s="49">
        <v>672841</v>
      </c>
      <c r="I139" s="49">
        <v>601184</v>
      </c>
      <c r="J139" s="49">
        <v>1282514</v>
      </c>
      <c r="K139" s="8">
        <f t="shared" si="79"/>
        <v>922238</v>
      </c>
      <c r="L139" s="8">
        <f t="shared" si="80"/>
        <v>1274025</v>
      </c>
      <c r="M139" s="8">
        <f t="shared" si="81"/>
        <v>3478777</v>
      </c>
      <c r="N139" s="8"/>
      <c r="O139" s="8"/>
      <c r="P139" s="8"/>
      <c r="Q139" s="7" t="s">
        <v>64</v>
      </c>
      <c r="R139" s="9" t="s">
        <v>36</v>
      </c>
      <c r="S139" s="7" t="s">
        <v>23</v>
      </c>
      <c r="T139" s="14">
        <f t="shared" si="82"/>
        <v>0.19499237806849937</v>
      </c>
      <c r="U139" s="14">
        <f t="shared" si="83"/>
        <v>4.6999563352293064E-2</v>
      </c>
      <c r="V139" s="14">
        <f t="shared" si="84"/>
        <v>2.3112145446517556E-2</v>
      </c>
      <c r="W139" s="14">
        <f t="shared" si="91"/>
        <v>7.011170879881061E-2</v>
      </c>
      <c r="X139" s="14">
        <f t="shared" si="85"/>
        <v>0.19341308741549113</v>
      </c>
      <c r="Y139" s="14">
        <f t="shared" si="86"/>
        <v>0.17281475645032723</v>
      </c>
      <c r="Z139" s="14">
        <f t="shared" si="87"/>
        <v>0.36866806926687168</v>
      </c>
      <c r="AA139" s="14">
        <f t="shared" si="88"/>
        <v>0.26510408686730996</v>
      </c>
      <c r="AB139" s="14">
        <f t="shared" si="89"/>
        <v>0.36622784386581836</v>
      </c>
      <c r="AC139" s="14">
        <f t="shared" si="90"/>
        <v>1</v>
      </c>
      <c r="AD139" s="17"/>
    </row>
    <row r="140" spans="1:30" x14ac:dyDescent="0.2">
      <c r="A140" s="7" t="s">
        <v>65</v>
      </c>
      <c r="B140" s="9" t="s">
        <v>37</v>
      </c>
      <c r="C140" s="7" t="s">
        <v>23</v>
      </c>
      <c r="D140" s="49">
        <v>929790</v>
      </c>
      <c r="E140" s="49">
        <v>123650</v>
      </c>
      <c r="F140" s="49">
        <v>74425</v>
      </c>
      <c r="G140" s="8">
        <f t="shared" si="78"/>
        <v>198075</v>
      </c>
      <c r="H140" s="49">
        <v>1545133</v>
      </c>
      <c r="I140" s="49">
        <v>793231</v>
      </c>
      <c r="J140" s="49">
        <v>1372092</v>
      </c>
      <c r="K140" s="8">
        <f t="shared" si="79"/>
        <v>1127865</v>
      </c>
      <c r="L140" s="8">
        <f t="shared" si="80"/>
        <v>2338364</v>
      </c>
      <c r="M140" s="8">
        <f t="shared" si="81"/>
        <v>4838321</v>
      </c>
      <c r="N140" s="8"/>
      <c r="O140" s="8"/>
      <c r="P140" s="8"/>
      <c r="Q140" s="7" t="s">
        <v>64</v>
      </c>
      <c r="R140" s="9" t="s">
        <v>37</v>
      </c>
      <c r="S140" s="7" t="s">
        <v>23</v>
      </c>
      <c r="T140" s="14">
        <f t="shared" si="82"/>
        <v>0.19217203653912174</v>
      </c>
      <c r="U140" s="14">
        <f t="shared" si="83"/>
        <v>2.5556386192648235E-2</v>
      </c>
      <c r="V140" s="14">
        <f t="shared" si="84"/>
        <v>1.5382402283767447E-2</v>
      </c>
      <c r="W140" s="14">
        <f t="shared" si="91"/>
        <v>4.0938788476415681E-2</v>
      </c>
      <c r="X140" s="14">
        <f t="shared" si="85"/>
        <v>0.31935313923983133</v>
      </c>
      <c r="Y140" s="14">
        <f t="shared" si="86"/>
        <v>0.16394757602895715</v>
      </c>
      <c r="Z140" s="14">
        <f t="shared" si="87"/>
        <v>0.28358845971567409</v>
      </c>
      <c r="AA140" s="14">
        <f t="shared" si="88"/>
        <v>0.23311082501553743</v>
      </c>
      <c r="AB140" s="14">
        <f t="shared" si="89"/>
        <v>0.48330071526878848</v>
      </c>
      <c r="AC140" s="14">
        <f t="shared" si="90"/>
        <v>1</v>
      </c>
      <c r="AD140" s="17"/>
    </row>
    <row r="141" spans="1:30" x14ac:dyDescent="0.2">
      <c r="A141" s="7" t="s">
        <v>65</v>
      </c>
      <c r="B141" s="9" t="s">
        <v>38</v>
      </c>
      <c r="C141" s="7" t="s">
        <v>23</v>
      </c>
      <c r="D141" s="49">
        <v>217383</v>
      </c>
      <c r="E141" s="49">
        <v>26867</v>
      </c>
      <c r="F141" s="49">
        <v>8843</v>
      </c>
      <c r="G141" s="8">
        <f t="shared" si="78"/>
        <v>35710</v>
      </c>
      <c r="H141" s="49">
        <v>1194740</v>
      </c>
      <c r="I141" s="49">
        <v>371092</v>
      </c>
      <c r="J141" s="49">
        <v>534417</v>
      </c>
      <c r="K141" s="8">
        <f t="shared" si="79"/>
        <v>253093</v>
      </c>
      <c r="L141" s="8">
        <f t="shared" si="80"/>
        <v>1565832</v>
      </c>
      <c r="M141" s="8">
        <f t="shared" si="81"/>
        <v>2353342</v>
      </c>
      <c r="N141" s="8"/>
      <c r="O141" s="8"/>
      <c r="P141" s="8"/>
      <c r="Q141" s="7" t="s">
        <v>64</v>
      </c>
      <c r="R141" s="9" t="s">
        <v>38</v>
      </c>
      <c r="S141" s="7" t="s">
        <v>23</v>
      </c>
      <c r="T141" s="14">
        <f t="shared" si="82"/>
        <v>9.2372039423084279E-2</v>
      </c>
      <c r="U141" s="14">
        <f t="shared" si="83"/>
        <v>1.1416530194081438E-2</v>
      </c>
      <c r="V141" s="14">
        <f t="shared" si="84"/>
        <v>3.7576348868970169E-3</v>
      </c>
      <c r="W141" s="14">
        <f t="shared" si="91"/>
        <v>1.5174165080978455E-2</v>
      </c>
      <c r="X141" s="14">
        <f t="shared" si="85"/>
        <v>0.50767801704979554</v>
      </c>
      <c r="Y141" s="14">
        <f t="shared" si="86"/>
        <v>0.15768723797901027</v>
      </c>
      <c r="Z141" s="14">
        <f t="shared" si="87"/>
        <v>0.22708854046713142</v>
      </c>
      <c r="AA141" s="14">
        <f t="shared" si="88"/>
        <v>0.10754620450406273</v>
      </c>
      <c r="AB141" s="14">
        <f t="shared" si="89"/>
        <v>0.66536525502880584</v>
      </c>
      <c r="AC141" s="14">
        <f t="shared" si="90"/>
        <v>1</v>
      </c>
      <c r="AD141" s="17"/>
    </row>
    <row r="142" spans="1:30" s="19" customFormat="1" x14ac:dyDescent="0.2">
      <c r="A142" s="7" t="s">
        <v>65</v>
      </c>
      <c r="B142" s="19" t="s">
        <v>9</v>
      </c>
      <c r="C142" s="18" t="s">
        <v>23</v>
      </c>
      <c r="D142" s="49">
        <v>2356726</v>
      </c>
      <c r="E142" s="49">
        <v>465011</v>
      </c>
      <c r="F142" s="49">
        <v>377207</v>
      </c>
      <c r="G142" s="20">
        <f t="shared" si="78"/>
        <v>842218</v>
      </c>
      <c r="H142" s="49">
        <v>3627890</v>
      </c>
      <c r="I142" s="49">
        <v>2341887</v>
      </c>
      <c r="J142" s="49">
        <v>5545736</v>
      </c>
      <c r="K142" s="20">
        <f t="shared" si="79"/>
        <v>3198944</v>
      </c>
      <c r="L142" s="20">
        <f t="shared" si="80"/>
        <v>5969777</v>
      </c>
      <c r="M142" s="8">
        <f t="shared" si="81"/>
        <v>14714457</v>
      </c>
      <c r="N142" s="20"/>
      <c r="O142" s="20"/>
      <c r="P142" s="20"/>
      <c r="Q142" s="7" t="s">
        <v>64</v>
      </c>
      <c r="R142" s="19" t="s">
        <v>9</v>
      </c>
      <c r="S142" s="18" t="s">
        <v>23</v>
      </c>
      <c r="T142" s="21">
        <f t="shared" si="82"/>
        <v>0.16016398022706513</v>
      </c>
      <c r="U142" s="21">
        <f t="shared" si="83"/>
        <v>3.1602321444821238E-2</v>
      </c>
      <c r="V142" s="21">
        <f t="shared" si="84"/>
        <v>2.5635128771656336E-2</v>
      </c>
      <c r="W142" s="14">
        <f t="shared" si="91"/>
        <v>5.7237450216477574E-2</v>
      </c>
      <c r="X142" s="21">
        <f t="shared" si="85"/>
        <v>0.24655276100232582</v>
      </c>
      <c r="Y142" s="21">
        <f t="shared" si="86"/>
        <v>0.15915551623821389</v>
      </c>
      <c r="Z142" s="21">
        <f t="shared" si="87"/>
        <v>0.37689029231591759</v>
      </c>
      <c r="AA142" s="21">
        <f t="shared" si="88"/>
        <v>0.21740143044354271</v>
      </c>
      <c r="AB142" s="21">
        <f t="shared" si="89"/>
        <v>0.40570827724053971</v>
      </c>
      <c r="AC142" s="21">
        <f t="shared" si="90"/>
        <v>1</v>
      </c>
      <c r="AD142" s="22"/>
    </row>
    <row r="143" spans="1:30" x14ac:dyDescent="0.2">
      <c r="A143" s="7" t="s">
        <v>65</v>
      </c>
      <c r="B143" s="9" t="s">
        <v>34</v>
      </c>
      <c r="C143" s="7" t="s">
        <v>24</v>
      </c>
      <c r="D143" s="49">
        <v>63013</v>
      </c>
      <c r="E143" s="49">
        <v>9642</v>
      </c>
      <c r="F143" s="49">
        <v>36544</v>
      </c>
      <c r="G143" s="8">
        <f t="shared" si="78"/>
        <v>46186</v>
      </c>
      <c r="H143" s="49">
        <v>15762</v>
      </c>
      <c r="I143" s="49">
        <v>87731</v>
      </c>
      <c r="J143" s="49">
        <v>1326748</v>
      </c>
      <c r="K143" s="8">
        <f t="shared" si="79"/>
        <v>109199</v>
      </c>
      <c r="L143" s="8">
        <f t="shared" si="80"/>
        <v>103493</v>
      </c>
      <c r="M143" s="8">
        <f t="shared" si="81"/>
        <v>1539440</v>
      </c>
      <c r="N143" s="8"/>
      <c r="O143" s="8"/>
      <c r="P143" s="8"/>
      <c r="Q143" s="7" t="s">
        <v>64</v>
      </c>
      <c r="R143" s="9" t="s">
        <v>34</v>
      </c>
      <c r="S143" s="7" t="s">
        <v>24</v>
      </c>
      <c r="T143" s="14">
        <f t="shared" si="82"/>
        <v>4.0932416982798939E-2</v>
      </c>
      <c r="U143" s="14">
        <f t="shared" si="83"/>
        <v>6.2633165306864831E-3</v>
      </c>
      <c r="V143" s="14">
        <f t="shared" si="84"/>
        <v>2.373850231252923E-2</v>
      </c>
      <c r="W143" s="14">
        <f t="shared" si="91"/>
        <v>3.0001818843215716E-2</v>
      </c>
      <c r="X143" s="14">
        <f t="shared" si="85"/>
        <v>1.0238788130748844E-2</v>
      </c>
      <c r="Y143" s="14">
        <f t="shared" si="86"/>
        <v>5.698890505638414E-2</v>
      </c>
      <c r="Z143" s="14">
        <f t="shared" si="87"/>
        <v>0.86183807098685239</v>
      </c>
      <c r="AA143" s="14">
        <f t="shared" si="88"/>
        <v>7.0934235826014658E-2</v>
      </c>
      <c r="AB143" s="14">
        <f t="shared" si="89"/>
        <v>6.7227693187132981E-2</v>
      </c>
      <c r="AC143" s="14">
        <f t="shared" si="90"/>
        <v>1</v>
      </c>
      <c r="AD143" s="17"/>
    </row>
    <row r="144" spans="1:30" x14ac:dyDescent="0.2">
      <c r="A144" s="7" t="s">
        <v>65</v>
      </c>
      <c r="B144" s="9" t="s">
        <v>35</v>
      </c>
      <c r="C144" s="7" t="s">
        <v>24</v>
      </c>
      <c r="D144" s="49">
        <v>301319</v>
      </c>
      <c r="E144" s="49">
        <v>86207</v>
      </c>
      <c r="F144" s="49">
        <v>88637</v>
      </c>
      <c r="G144" s="8">
        <f t="shared" si="78"/>
        <v>174844</v>
      </c>
      <c r="H144" s="49">
        <v>214508</v>
      </c>
      <c r="I144" s="49">
        <v>324803</v>
      </c>
      <c r="J144" s="49">
        <v>1342560</v>
      </c>
      <c r="K144" s="8">
        <f t="shared" si="79"/>
        <v>476163</v>
      </c>
      <c r="L144" s="8">
        <f t="shared" si="80"/>
        <v>539311</v>
      </c>
      <c r="M144" s="8">
        <f t="shared" si="81"/>
        <v>2358034</v>
      </c>
      <c r="N144" s="8"/>
      <c r="O144" s="8"/>
      <c r="P144" s="8"/>
      <c r="Q144" s="7" t="s">
        <v>64</v>
      </c>
      <c r="R144" s="9" t="s">
        <v>35</v>
      </c>
      <c r="S144" s="7" t="s">
        <v>24</v>
      </c>
      <c r="T144" s="14">
        <f t="shared" si="82"/>
        <v>0.12778399293648862</v>
      </c>
      <c r="U144" s="14">
        <f t="shared" si="83"/>
        <v>3.6558845207490649E-2</v>
      </c>
      <c r="V144" s="14">
        <f t="shared" si="84"/>
        <v>3.7589364699576001E-2</v>
      </c>
      <c r="W144" s="14">
        <f t="shared" si="91"/>
        <v>7.4148209907066651E-2</v>
      </c>
      <c r="X144" s="14">
        <f t="shared" si="85"/>
        <v>9.0969002143310912E-2</v>
      </c>
      <c r="Y144" s="14">
        <f t="shared" si="86"/>
        <v>0.13774313686740733</v>
      </c>
      <c r="Z144" s="14">
        <f t="shared" si="87"/>
        <v>0.56935565814572653</v>
      </c>
      <c r="AA144" s="14">
        <f t="shared" si="88"/>
        <v>0.20193220284355526</v>
      </c>
      <c r="AB144" s="14">
        <f t="shared" si="89"/>
        <v>0.22871213901071824</v>
      </c>
      <c r="AC144" s="14">
        <f t="shared" si="90"/>
        <v>1</v>
      </c>
      <c r="AD144" s="17"/>
    </row>
    <row r="145" spans="1:30" x14ac:dyDescent="0.2">
      <c r="A145" s="7" t="s">
        <v>65</v>
      </c>
      <c r="B145" s="9" t="s">
        <v>36</v>
      </c>
      <c r="C145" s="7" t="s">
        <v>24</v>
      </c>
      <c r="D145" s="49">
        <v>458889</v>
      </c>
      <c r="E145" s="49">
        <v>119315</v>
      </c>
      <c r="F145" s="49">
        <v>50407</v>
      </c>
      <c r="G145" s="8">
        <f t="shared" si="78"/>
        <v>169722</v>
      </c>
      <c r="H145" s="49">
        <v>619128</v>
      </c>
      <c r="I145" s="49">
        <v>574683</v>
      </c>
      <c r="J145" s="49">
        <v>1683100</v>
      </c>
      <c r="K145" s="8">
        <f t="shared" si="79"/>
        <v>628611</v>
      </c>
      <c r="L145" s="8">
        <f t="shared" si="80"/>
        <v>1193811</v>
      </c>
      <c r="M145" s="8">
        <f t="shared" si="81"/>
        <v>3505522</v>
      </c>
      <c r="N145" s="8"/>
      <c r="O145" s="8"/>
      <c r="P145" s="8"/>
      <c r="Q145" s="7" t="s">
        <v>64</v>
      </c>
      <c r="R145" s="9" t="s">
        <v>36</v>
      </c>
      <c r="S145" s="7" t="s">
        <v>24</v>
      </c>
      <c r="T145" s="14">
        <f t="shared" si="82"/>
        <v>0.13090461277949475</v>
      </c>
      <c r="U145" s="14">
        <f t="shared" si="83"/>
        <v>3.4036300442558912E-2</v>
      </c>
      <c r="V145" s="14">
        <f t="shared" si="84"/>
        <v>1.437931355159089E-2</v>
      </c>
      <c r="W145" s="14">
        <f t="shared" si="91"/>
        <v>4.84156139941498E-2</v>
      </c>
      <c r="X145" s="14">
        <f t="shared" si="85"/>
        <v>0.17661506617274117</v>
      </c>
      <c r="Y145" s="14">
        <f t="shared" si="86"/>
        <v>0.16393649790245218</v>
      </c>
      <c r="Z145" s="14">
        <f t="shared" si="87"/>
        <v>0.48012820915116206</v>
      </c>
      <c r="AA145" s="14">
        <f t="shared" si="88"/>
        <v>0.17932022677364456</v>
      </c>
      <c r="AB145" s="14">
        <f t="shared" si="89"/>
        <v>0.34055156407519338</v>
      </c>
      <c r="AC145" s="14">
        <f t="shared" si="90"/>
        <v>1</v>
      </c>
      <c r="AD145" s="17"/>
    </row>
    <row r="146" spans="1:30" x14ac:dyDescent="0.2">
      <c r="A146" s="7" t="s">
        <v>65</v>
      </c>
      <c r="B146" s="9" t="s">
        <v>37</v>
      </c>
      <c r="C146" s="7" t="s">
        <v>24</v>
      </c>
      <c r="D146" s="49">
        <v>759065</v>
      </c>
      <c r="E146" s="49">
        <v>104797</v>
      </c>
      <c r="F146" s="49">
        <v>40843</v>
      </c>
      <c r="G146" s="8">
        <f t="shared" si="78"/>
        <v>145640</v>
      </c>
      <c r="H146" s="49">
        <v>1308095</v>
      </c>
      <c r="I146" s="49">
        <v>759799</v>
      </c>
      <c r="J146" s="49">
        <v>1926559</v>
      </c>
      <c r="K146" s="8">
        <f t="shared" si="79"/>
        <v>904705</v>
      </c>
      <c r="L146" s="8">
        <f t="shared" si="80"/>
        <v>2067894</v>
      </c>
      <c r="M146" s="8">
        <f t="shared" si="81"/>
        <v>4899158</v>
      </c>
      <c r="N146" s="8"/>
      <c r="O146" s="8"/>
      <c r="P146" s="8"/>
      <c r="Q146" s="7" t="s">
        <v>64</v>
      </c>
      <c r="R146" s="9" t="s">
        <v>37</v>
      </c>
      <c r="S146" s="7" t="s">
        <v>24</v>
      </c>
      <c r="T146" s="14">
        <f t="shared" si="82"/>
        <v>0.1549378485037633</v>
      </c>
      <c r="U146" s="14">
        <f t="shared" si="83"/>
        <v>2.1390818585561029E-2</v>
      </c>
      <c r="V146" s="14">
        <f t="shared" si="84"/>
        <v>8.3367386804018163E-3</v>
      </c>
      <c r="W146" s="14">
        <f t="shared" si="91"/>
        <v>2.9727557265962844E-2</v>
      </c>
      <c r="X146" s="14">
        <f t="shared" si="85"/>
        <v>0.26700404436844044</v>
      </c>
      <c r="Y146" s="14">
        <f t="shared" si="86"/>
        <v>0.15508767016699604</v>
      </c>
      <c r="Z146" s="14">
        <f t="shared" si="87"/>
        <v>0.39324287969483734</v>
      </c>
      <c r="AA146" s="14">
        <f t="shared" si="88"/>
        <v>0.18466540576972615</v>
      </c>
      <c r="AB146" s="14">
        <f t="shared" si="89"/>
        <v>0.42209171453543648</v>
      </c>
      <c r="AC146" s="14">
        <f t="shared" si="90"/>
        <v>1</v>
      </c>
      <c r="AD146" s="17"/>
    </row>
    <row r="147" spans="1:30" x14ac:dyDescent="0.2">
      <c r="A147" s="7" t="s">
        <v>65</v>
      </c>
      <c r="B147" s="9" t="s">
        <v>38</v>
      </c>
      <c r="C147" s="7" t="s">
        <v>24</v>
      </c>
      <c r="D147" s="49">
        <v>208671</v>
      </c>
      <c r="E147" s="49">
        <v>28736</v>
      </c>
      <c r="F147" s="49">
        <v>8368</v>
      </c>
      <c r="G147" s="8">
        <f t="shared" si="78"/>
        <v>37104</v>
      </c>
      <c r="H147" s="49">
        <v>841361</v>
      </c>
      <c r="I147" s="49">
        <v>422849</v>
      </c>
      <c r="J147" s="49">
        <v>1274399</v>
      </c>
      <c r="K147" s="8">
        <f t="shared" si="79"/>
        <v>245775</v>
      </c>
      <c r="L147" s="8">
        <f t="shared" si="80"/>
        <v>1264210</v>
      </c>
      <c r="M147" s="8">
        <f t="shared" si="81"/>
        <v>2784384</v>
      </c>
      <c r="N147" s="8"/>
      <c r="O147" s="8"/>
      <c r="P147" s="8"/>
      <c r="Q147" s="7" t="s">
        <v>64</v>
      </c>
      <c r="R147" s="9" t="s">
        <v>38</v>
      </c>
      <c r="S147" s="7" t="s">
        <v>24</v>
      </c>
      <c r="T147" s="14">
        <f t="shared" si="82"/>
        <v>7.4943326782512754E-2</v>
      </c>
      <c r="U147" s="14">
        <f t="shared" si="83"/>
        <v>1.0320415574863238E-2</v>
      </c>
      <c r="V147" s="14">
        <f t="shared" si="84"/>
        <v>3.005332597802602E-3</v>
      </c>
      <c r="W147" s="14">
        <f t="shared" si="91"/>
        <v>1.3325748172665838E-2</v>
      </c>
      <c r="X147" s="14">
        <f t="shared" si="85"/>
        <v>0.30217132407024316</v>
      </c>
      <c r="Y147" s="14">
        <f t="shared" si="86"/>
        <v>0.15186446984324001</v>
      </c>
      <c r="Z147" s="14">
        <f t="shared" si="87"/>
        <v>0.4576951311313382</v>
      </c>
      <c r="AA147" s="14">
        <f t="shared" si="88"/>
        <v>8.8269074955178592E-2</v>
      </c>
      <c r="AB147" s="14">
        <f t="shared" si="89"/>
        <v>0.4540357939134832</v>
      </c>
      <c r="AC147" s="14">
        <f t="shared" si="90"/>
        <v>1</v>
      </c>
      <c r="AD147" s="17"/>
    </row>
    <row r="148" spans="1:30" s="19" customFormat="1" x14ac:dyDescent="0.2">
      <c r="A148" s="7" t="s">
        <v>65</v>
      </c>
      <c r="B148" s="19" t="s">
        <v>9</v>
      </c>
      <c r="C148" s="18" t="s">
        <v>24</v>
      </c>
      <c r="D148" s="49">
        <v>1790957</v>
      </c>
      <c r="E148" s="49">
        <v>348697</v>
      </c>
      <c r="F148" s="49">
        <v>224799</v>
      </c>
      <c r="G148" s="20">
        <f t="shared" si="78"/>
        <v>573496</v>
      </c>
      <c r="H148" s="49">
        <v>2998854</v>
      </c>
      <c r="I148" s="49">
        <v>2169865</v>
      </c>
      <c r="J148" s="49">
        <v>7553366</v>
      </c>
      <c r="K148" s="20">
        <f t="shared" si="79"/>
        <v>2364453</v>
      </c>
      <c r="L148" s="20">
        <f t="shared" si="80"/>
        <v>5168719</v>
      </c>
      <c r="M148" s="8">
        <f t="shared" si="81"/>
        <v>15086538</v>
      </c>
      <c r="N148" s="20"/>
      <c r="O148" s="20"/>
      <c r="P148" s="20"/>
      <c r="Q148" s="7" t="s">
        <v>64</v>
      </c>
      <c r="R148" s="19" t="s">
        <v>9</v>
      </c>
      <c r="S148" s="18" t="s">
        <v>24</v>
      </c>
      <c r="T148" s="21">
        <f t="shared" si="82"/>
        <v>0.11871225857118446</v>
      </c>
      <c r="U148" s="21">
        <f t="shared" si="83"/>
        <v>2.3113122440681883E-2</v>
      </c>
      <c r="V148" s="21">
        <f t="shared" si="84"/>
        <v>1.4900635255086355E-2</v>
      </c>
      <c r="W148" s="14">
        <f t="shared" si="91"/>
        <v>3.8013757695768244E-2</v>
      </c>
      <c r="X148" s="21">
        <f t="shared" si="85"/>
        <v>0.1987768167885833</v>
      </c>
      <c r="Y148" s="21">
        <f t="shared" si="86"/>
        <v>0.14382789477612426</v>
      </c>
      <c r="Z148" s="21">
        <f t="shared" si="87"/>
        <v>0.50066927216833979</v>
      </c>
      <c r="AA148" s="21">
        <f t="shared" si="88"/>
        <v>0.15672601626695271</v>
      </c>
      <c r="AB148" s="21">
        <f t="shared" si="89"/>
        <v>0.34260471156470756</v>
      </c>
      <c r="AC148" s="21">
        <f t="shared" si="90"/>
        <v>1</v>
      </c>
      <c r="AD148" s="22"/>
    </row>
    <row r="149" spans="1:30" x14ac:dyDescent="0.2">
      <c r="A149" s="7" t="s">
        <v>65</v>
      </c>
      <c r="B149" s="9" t="s">
        <v>34</v>
      </c>
      <c r="C149" s="7" t="s">
        <v>25</v>
      </c>
      <c r="D149" s="49">
        <v>132594</v>
      </c>
      <c r="E149" s="49">
        <v>34295</v>
      </c>
      <c r="F149" s="49">
        <v>95142</v>
      </c>
      <c r="G149" s="8">
        <f t="shared" si="78"/>
        <v>129437</v>
      </c>
      <c r="H149" s="49">
        <v>35086</v>
      </c>
      <c r="I149" s="49">
        <v>224538</v>
      </c>
      <c r="J149" s="49">
        <v>2644229</v>
      </c>
      <c r="K149" s="8">
        <f t="shared" si="79"/>
        <v>262031</v>
      </c>
      <c r="L149" s="8">
        <f t="shared" si="80"/>
        <v>259624</v>
      </c>
      <c r="M149" s="8">
        <f t="shared" si="81"/>
        <v>3165884</v>
      </c>
      <c r="N149" s="8"/>
      <c r="O149" s="8"/>
      <c r="P149" s="8"/>
      <c r="Q149" s="7" t="s">
        <v>64</v>
      </c>
      <c r="R149" s="9" t="s">
        <v>34</v>
      </c>
      <c r="S149" s="7" t="s">
        <v>25</v>
      </c>
      <c r="T149" s="14">
        <f t="shared" si="82"/>
        <v>4.1882140975474783E-2</v>
      </c>
      <c r="U149" s="14">
        <f t="shared" si="83"/>
        <v>1.0832677381736034E-2</v>
      </c>
      <c r="V149" s="14">
        <f t="shared" si="84"/>
        <v>3.0052269760989347E-2</v>
      </c>
      <c r="W149" s="14">
        <f t="shared" si="91"/>
        <v>4.0884947142725378E-2</v>
      </c>
      <c r="X149" s="14">
        <f t="shared" si="85"/>
        <v>1.1082528608123355E-2</v>
      </c>
      <c r="Y149" s="14">
        <f t="shared" si="86"/>
        <v>7.0924266334458239E-2</v>
      </c>
      <c r="Z149" s="14">
        <f t="shared" si="87"/>
        <v>0.83522611693921822</v>
      </c>
      <c r="AA149" s="14">
        <f t="shared" si="88"/>
        <v>8.2767088118200161E-2</v>
      </c>
      <c r="AB149" s="14">
        <f t="shared" si="89"/>
        <v>8.2006794942581604E-2</v>
      </c>
      <c r="AC149" s="14">
        <f t="shared" si="90"/>
        <v>1</v>
      </c>
      <c r="AD149" s="17"/>
    </row>
    <row r="150" spans="1:30" x14ac:dyDescent="0.2">
      <c r="A150" s="7" t="s">
        <v>65</v>
      </c>
      <c r="B150" s="9" t="s">
        <v>35</v>
      </c>
      <c r="C150" s="7" t="s">
        <v>25</v>
      </c>
      <c r="D150" s="49">
        <v>762956</v>
      </c>
      <c r="E150" s="49">
        <v>212547</v>
      </c>
      <c r="F150" s="49">
        <v>243576</v>
      </c>
      <c r="G150" s="8">
        <f t="shared" si="78"/>
        <v>456123</v>
      </c>
      <c r="H150" s="49">
        <v>410360</v>
      </c>
      <c r="I150" s="49">
        <v>764376</v>
      </c>
      <c r="J150" s="49">
        <v>2381792</v>
      </c>
      <c r="K150" s="8">
        <f t="shared" si="79"/>
        <v>1219079</v>
      </c>
      <c r="L150" s="8">
        <f t="shared" si="80"/>
        <v>1174736</v>
      </c>
      <c r="M150" s="8">
        <f t="shared" si="81"/>
        <v>4775607</v>
      </c>
      <c r="N150" s="8"/>
      <c r="O150" s="8"/>
      <c r="P150" s="8"/>
      <c r="Q150" s="7" t="s">
        <v>64</v>
      </c>
      <c r="R150" s="9" t="s">
        <v>35</v>
      </c>
      <c r="S150" s="7" t="s">
        <v>25</v>
      </c>
      <c r="T150" s="14">
        <f t="shared" si="82"/>
        <v>0.1597610523646523</v>
      </c>
      <c r="U150" s="14">
        <f t="shared" si="83"/>
        <v>4.4506803009544127E-2</v>
      </c>
      <c r="V150" s="14">
        <f t="shared" si="84"/>
        <v>5.1004196953392519E-2</v>
      </c>
      <c r="W150" s="14">
        <f t="shared" si="91"/>
        <v>9.5510999962936646E-2</v>
      </c>
      <c r="X150" s="14">
        <f t="shared" si="85"/>
        <v>8.5928343768656004E-2</v>
      </c>
      <c r="Y150" s="14">
        <f t="shared" si="86"/>
        <v>0.16005839676506045</v>
      </c>
      <c r="Z150" s="14">
        <f t="shared" si="87"/>
        <v>0.49874120713869463</v>
      </c>
      <c r="AA150" s="14">
        <f t="shared" si="88"/>
        <v>0.25527205232758893</v>
      </c>
      <c r="AB150" s="14">
        <f t="shared" si="89"/>
        <v>0.24598674053371644</v>
      </c>
      <c r="AC150" s="14">
        <f t="shared" si="90"/>
        <v>1</v>
      </c>
      <c r="AD150" s="17"/>
    </row>
    <row r="151" spans="1:30" x14ac:dyDescent="0.2">
      <c r="A151" s="7" t="s">
        <v>65</v>
      </c>
      <c r="B151" s="9" t="s">
        <v>36</v>
      </c>
      <c r="C151" s="7" t="s">
        <v>25</v>
      </c>
      <c r="D151" s="49">
        <v>1137224</v>
      </c>
      <c r="E151" s="49">
        <v>282816</v>
      </c>
      <c r="F151" s="49">
        <v>130809</v>
      </c>
      <c r="G151" s="8">
        <f t="shared" si="78"/>
        <v>413625</v>
      </c>
      <c r="H151" s="49">
        <v>1291969</v>
      </c>
      <c r="I151" s="49">
        <v>1175867</v>
      </c>
      <c r="J151" s="49">
        <v>2965614</v>
      </c>
      <c r="K151" s="8">
        <f t="shared" si="79"/>
        <v>1550849</v>
      </c>
      <c r="L151" s="8">
        <f t="shared" si="80"/>
        <v>2467836</v>
      </c>
      <c r="M151" s="8">
        <f t="shared" si="81"/>
        <v>6984299</v>
      </c>
      <c r="N151" s="8"/>
      <c r="O151" s="8"/>
      <c r="P151" s="8"/>
      <c r="Q151" s="7" t="s">
        <v>64</v>
      </c>
      <c r="R151" s="9" t="s">
        <v>36</v>
      </c>
      <c r="S151" s="7" t="s">
        <v>25</v>
      </c>
      <c r="T151" s="14">
        <f t="shared" si="82"/>
        <v>0.16282578967481204</v>
      </c>
      <c r="U151" s="14">
        <f t="shared" si="83"/>
        <v>4.0493111763972307E-2</v>
      </c>
      <c r="V151" s="14">
        <f t="shared" si="84"/>
        <v>1.8729009167562843E-2</v>
      </c>
      <c r="W151" s="14">
        <f t="shared" si="91"/>
        <v>5.9222120931535151E-2</v>
      </c>
      <c r="X151" s="14">
        <f t="shared" si="85"/>
        <v>0.18498191443407563</v>
      </c>
      <c r="Y151" s="14">
        <f t="shared" si="86"/>
        <v>0.16835862840350907</v>
      </c>
      <c r="Z151" s="14">
        <f t="shared" si="87"/>
        <v>0.42461154655606814</v>
      </c>
      <c r="AA151" s="14">
        <f t="shared" si="88"/>
        <v>0.22204791060634718</v>
      </c>
      <c r="AB151" s="14">
        <f t="shared" si="89"/>
        <v>0.3533405428375847</v>
      </c>
      <c r="AC151" s="14">
        <f t="shared" si="90"/>
        <v>1</v>
      </c>
      <c r="AD151" s="17"/>
    </row>
    <row r="152" spans="1:30" x14ac:dyDescent="0.2">
      <c r="A152" s="7" t="s">
        <v>65</v>
      </c>
      <c r="B152" s="9" t="s">
        <v>37</v>
      </c>
      <c r="C152" s="7" t="s">
        <v>25</v>
      </c>
      <c r="D152" s="49">
        <v>1688855</v>
      </c>
      <c r="E152" s="49">
        <v>228447</v>
      </c>
      <c r="F152" s="49">
        <v>115268</v>
      </c>
      <c r="G152" s="8">
        <f t="shared" si="78"/>
        <v>343715</v>
      </c>
      <c r="H152" s="49">
        <v>2853228</v>
      </c>
      <c r="I152" s="49">
        <v>1553030</v>
      </c>
      <c r="J152" s="49">
        <v>3298651</v>
      </c>
      <c r="K152" s="8">
        <f t="shared" si="79"/>
        <v>2032570</v>
      </c>
      <c r="L152" s="8">
        <f t="shared" si="80"/>
        <v>4406258</v>
      </c>
      <c r="M152" s="8">
        <f t="shared" si="81"/>
        <v>9737479</v>
      </c>
      <c r="N152" s="8"/>
      <c r="O152" s="8"/>
      <c r="P152" s="8"/>
      <c r="Q152" s="7" t="s">
        <v>64</v>
      </c>
      <c r="R152" s="9" t="s">
        <v>37</v>
      </c>
      <c r="S152" s="7" t="s">
        <v>25</v>
      </c>
      <c r="T152" s="14">
        <f t="shared" si="82"/>
        <v>0.17343862821167574</v>
      </c>
      <c r="U152" s="14">
        <f t="shared" si="83"/>
        <v>2.3460589748126801E-2</v>
      </c>
      <c r="V152" s="14">
        <f t="shared" si="84"/>
        <v>1.1837560830683177E-2</v>
      </c>
      <c r="W152" s="14">
        <f t="shared" si="91"/>
        <v>3.5298150578809979E-2</v>
      </c>
      <c r="X152" s="14">
        <f t="shared" si="85"/>
        <v>0.29301506067432853</v>
      </c>
      <c r="Y152" s="14">
        <f t="shared" si="86"/>
        <v>0.15948994601169358</v>
      </c>
      <c r="Z152" s="14">
        <f t="shared" si="87"/>
        <v>0.3387582145234922</v>
      </c>
      <c r="AA152" s="14">
        <f t="shared" si="88"/>
        <v>0.20873677879048572</v>
      </c>
      <c r="AB152" s="14">
        <f t="shared" si="89"/>
        <v>0.45250500668602212</v>
      </c>
      <c r="AC152" s="14">
        <f t="shared" si="90"/>
        <v>1</v>
      </c>
      <c r="AD152" s="17"/>
    </row>
    <row r="153" spans="1:30" x14ac:dyDescent="0.2">
      <c r="A153" s="7" t="s">
        <v>65</v>
      </c>
      <c r="B153" s="9" t="s">
        <v>38</v>
      </c>
      <c r="C153" s="7" t="s">
        <v>25</v>
      </c>
      <c r="D153" s="49">
        <v>426054</v>
      </c>
      <c r="E153" s="49">
        <v>55603</v>
      </c>
      <c r="F153" s="49">
        <v>17211</v>
      </c>
      <c r="G153" s="8">
        <f t="shared" si="78"/>
        <v>72814</v>
      </c>
      <c r="H153" s="49">
        <v>2036101</v>
      </c>
      <c r="I153" s="49">
        <v>793941</v>
      </c>
      <c r="J153" s="49">
        <v>1808816</v>
      </c>
      <c r="K153" s="8">
        <f t="shared" si="79"/>
        <v>498868</v>
      </c>
      <c r="L153" s="8">
        <f t="shared" si="80"/>
        <v>2830042</v>
      </c>
      <c r="M153" s="8">
        <f t="shared" si="81"/>
        <v>5137726</v>
      </c>
      <c r="N153" s="8"/>
      <c r="O153" s="8"/>
      <c r="P153" s="8"/>
      <c r="Q153" s="7" t="s">
        <v>64</v>
      </c>
      <c r="R153" s="9" t="s">
        <v>38</v>
      </c>
      <c r="S153" s="7" t="s">
        <v>25</v>
      </c>
      <c r="T153" s="14">
        <f t="shared" si="82"/>
        <v>8.2926571016048736E-2</v>
      </c>
      <c r="U153" s="14">
        <f t="shared" si="83"/>
        <v>1.0822492285497514E-2</v>
      </c>
      <c r="V153" s="14">
        <f t="shared" si="84"/>
        <v>3.3499256285757549E-3</v>
      </c>
      <c r="W153" s="14">
        <f t="shared" si="91"/>
        <v>1.417241791407327E-2</v>
      </c>
      <c r="X153" s="14">
        <f t="shared" si="85"/>
        <v>0.39630392901450956</v>
      </c>
      <c r="Y153" s="14">
        <f t="shared" si="86"/>
        <v>0.15453159627430502</v>
      </c>
      <c r="Z153" s="14">
        <f t="shared" si="87"/>
        <v>0.35206548578106345</v>
      </c>
      <c r="AA153" s="14">
        <f t="shared" si="88"/>
        <v>9.7098988930122004E-2</v>
      </c>
      <c r="AB153" s="14">
        <f t="shared" si="89"/>
        <v>0.55083552528881452</v>
      </c>
      <c r="AC153" s="14">
        <f t="shared" si="90"/>
        <v>1</v>
      </c>
      <c r="AD153" s="17"/>
    </row>
    <row r="154" spans="1:30" s="19" customFormat="1" x14ac:dyDescent="0.2">
      <c r="A154" s="7" t="s">
        <v>65</v>
      </c>
      <c r="B154" s="19" t="s">
        <v>9</v>
      </c>
      <c r="C154" s="18" t="s">
        <v>25</v>
      </c>
      <c r="D154" s="49">
        <v>4147683</v>
      </c>
      <c r="E154" s="49">
        <v>813708</v>
      </c>
      <c r="F154" s="49">
        <v>602006</v>
      </c>
      <c r="G154" s="20">
        <f t="shared" si="78"/>
        <v>1415714</v>
      </c>
      <c r="H154" s="49">
        <v>6626744</v>
      </c>
      <c r="I154" s="49">
        <v>4511752</v>
      </c>
      <c r="J154" s="49">
        <v>13099102</v>
      </c>
      <c r="K154" s="20">
        <f t="shared" si="79"/>
        <v>5563397</v>
      </c>
      <c r="L154" s="20">
        <f t="shared" si="80"/>
        <v>11138496</v>
      </c>
      <c r="M154" s="8">
        <f t="shared" si="81"/>
        <v>29800995</v>
      </c>
      <c r="N154" s="20"/>
      <c r="O154" s="20"/>
      <c r="P154" s="20"/>
      <c r="Q154" s="7" t="s">
        <v>64</v>
      </c>
      <c r="R154" s="19" t="s">
        <v>9</v>
      </c>
      <c r="S154" s="18" t="s">
        <v>25</v>
      </c>
      <c r="T154" s="21">
        <f t="shared" si="82"/>
        <v>0.13917934619297107</v>
      </c>
      <c r="U154" s="21">
        <f t="shared" si="83"/>
        <v>2.7304725899252692E-2</v>
      </c>
      <c r="V154" s="21">
        <f t="shared" si="84"/>
        <v>2.0200869132054149E-2</v>
      </c>
      <c r="W154" s="14">
        <f t="shared" si="91"/>
        <v>4.7505595031306844E-2</v>
      </c>
      <c r="X154" s="21">
        <f t="shared" si="85"/>
        <v>0.22236653507710061</v>
      </c>
      <c r="Y154" s="21">
        <f t="shared" si="86"/>
        <v>0.1513960188242037</v>
      </c>
      <c r="Z154" s="21">
        <f t="shared" si="87"/>
        <v>0.43955250487441777</v>
      </c>
      <c r="AA154" s="21">
        <f t="shared" si="88"/>
        <v>0.18668494122427792</v>
      </c>
      <c r="AB154" s="21">
        <f t="shared" si="89"/>
        <v>0.37376255390130431</v>
      </c>
      <c r="AC154" s="21">
        <f t="shared" si="9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W1269"/>
  <sheetViews>
    <sheetView zoomScale="85" zoomScaleNormal="85" workbookViewId="0">
      <selection activeCell="E36" sqref="E36"/>
    </sheetView>
  </sheetViews>
  <sheetFormatPr defaultRowHeight="15" x14ac:dyDescent="0.25"/>
  <cols>
    <col min="1" max="3" width="14.5703125" customWidth="1"/>
    <col min="4" max="4" width="24.7109375" customWidth="1"/>
    <col min="5" max="5" width="14.5703125" customWidth="1"/>
    <col min="6" max="6" width="14.5703125" style="15" customWidth="1"/>
    <col min="7" max="8" width="14.5703125" style="16" customWidth="1"/>
    <col min="9" max="9" width="17.85546875" style="16" customWidth="1"/>
    <col min="10" max="10" width="17.28515625" style="43" customWidth="1"/>
    <col min="11" max="11" width="15.28515625" style="44" customWidth="1"/>
    <col min="12" max="13" width="15.140625" customWidth="1"/>
    <col min="14" max="14" width="13.28515625" customWidth="1"/>
  </cols>
  <sheetData>
    <row r="1" spans="1:23" s="13" customFormat="1" ht="25.5" x14ac:dyDescent="0.2">
      <c r="A1" s="13" t="s">
        <v>27</v>
      </c>
      <c r="B1" s="13" t="s">
        <v>26</v>
      </c>
      <c r="C1" s="13" t="s">
        <v>20</v>
      </c>
      <c r="D1" s="13" t="s">
        <v>51</v>
      </c>
      <c r="E1" s="13" t="s">
        <v>28</v>
      </c>
      <c r="F1" s="13" t="s">
        <v>60</v>
      </c>
      <c r="G1" s="13" t="s">
        <v>29</v>
      </c>
      <c r="H1" s="13" t="s">
        <v>42</v>
      </c>
      <c r="I1" s="13" t="s">
        <v>43</v>
      </c>
      <c r="J1" s="13" t="s">
        <v>59</v>
      </c>
      <c r="K1" s="13" t="s">
        <v>230</v>
      </c>
      <c r="L1" s="13" t="s">
        <v>77</v>
      </c>
      <c r="M1" s="13" t="s">
        <v>75</v>
      </c>
      <c r="N1" s="13" t="s">
        <v>76</v>
      </c>
    </row>
    <row r="2" spans="1:23" x14ac:dyDescent="0.25">
      <c r="A2" s="11" t="s">
        <v>45</v>
      </c>
      <c r="B2" s="11" t="s">
        <v>19</v>
      </c>
      <c r="C2" s="11" t="s">
        <v>21</v>
      </c>
      <c r="D2" s="11" t="s">
        <v>56</v>
      </c>
      <c r="E2" s="12">
        <v>605283</v>
      </c>
      <c r="F2" s="15">
        <v>2.5</v>
      </c>
      <c r="G2" s="16">
        <f t="shared" ref="G2:G65" si="0">2*(E2*F2/100)</f>
        <v>30264.15</v>
      </c>
      <c r="H2" s="16">
        <f t="shared" ref="H2:H65" si="1">E2-G2</f>
        <v>575018.85</v>
      </c>
      <c r="I2" s="16">
        <f t="shared" ref="I2:I65" si="2">E2+G2</f>
        <v>635547.15</v>
      </c>
      <c r="J2" s="43">
        <v>0.1878118390873075</v>
      </c>
      <c r="K2" s="44">
        <v>2.8</v>
      </c>
      <c r="L2" s="43">
        <f t="shared" ref="L2:L33" si="3">2*(J2*K2/100)</f>
        <v>1.0517462988889219E-2</v>
      </c>
      <c r="M2" s="43">
        <f t="shared" ref="M2:M33" si="4">J2-L2</f>
        <v>0.17729437609841828</v>
      </c>
      <c r="N2" s="43">
        <f t="shared" ref="N2:N33" si="5">J2+L2</f>
        <v>0.19832930207619673</v>
      </c>
    </row>
    <row r="3" spans="1:23" x14ac:dyDescent="0.25">
      <c r="A3" s="11" t="s">
        <v>45</v>
      </c>
      <c r="B3" s="11" t="s">
        <v>19</v>
      </c>
      <c r="C3" s="11" t="s">
        <v>31</v>
      </c>
      <c r="D3" s="11" t="s">
        <v>56</v>
      </c>
      <c r="E3" s="12">
        <v>1409284</v>
      </c>
      <c r="F3" s="15">
        <v>2</v>
      </c>
      <c r="G3" s="16">
        <f t="shared" si="0"/>
        <v>56371.360000000001</v>
      </c>
      <c r="H3" s="16">
        <f t="shared" si="1"/>
        <v>1352912.64</v>
      </c>
      <c r="I3" s="16">
        <f t="shared" si="2"/>
        <v>1465655.36</v>
      </c>
      <c r="J3" s="43">
        <v>0.34125156698309411</v>
      </c>
      <c r="K3" s="44">
        <v>1.9</v>
      </c>
      <c r="L3" s="43">
        <f t="shared" si="3"/>
        <v>1.2967559545357577E-2</v>
      </c>
      <c r="M3" s="43">
        <f t="shared" si="4"/>
        <v>0.32828400743773656</v>
      </c>
      <c r="N3" s="43">
        <f t="shared" si="5"/>
        <v>0.35421912652845167</v>
      </c>
    </row>
    <row r="4" spans="1:23" x14ac:dyDescent="0.25">
      <c r="A4" s="11" t="s">
        <v>45</v>
      </c>
      <c r="B4" s="11" t="s">
        <v>19</v>
      </c>
      <c r="C4" s="11" t="s">
        <v>32</v>
      </c>
      <c r="D4" s="11" t="s">
        <v>56</v>
      </c>
      <c r="E4" s="12">
        <v>2347774</v>
      </c>
      <c r="F4" s="15">
        <v>1.3</v>
      </c>
      <c r="G4" s="16">
        <f t="shared" si="0"/>
        <v>61042.124000000003</v>
      </c>
      <c r="H4" s="16">
        <f t="shared" si="1"/>
        <v>2286731.8760000002</v>
      </c>
      <c r="I4" s="16">
        <f t="shared" si="2"/>
        <v>2408816.1239999998</v>
      </c>
      <c r="J4" s="43">
        <v>0.31475606670950512</v>
      </c>
      <c r="K4" s="44">
        <v>0.9</v>
      </c>
      <c r="L4" s="43">
        <f t="shared" si="3"/>
        <v>5.6656092007710927E-3</v>
      </c>
      <c r="M4" s="43">
        <f t="shared" si="4"/>
        <v>0.30909045750873404</v>
      </c>
      <c r="N4" s="43">
        <f t="shared" si="5"/>
        <v>0.3204216759102762</v>
      </c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11" t="s">
        <v>45</v>
      </c>
      <c r="B5" s="11" t="s">
        <v>19</v>
      </c>
      <c r="C5" s="11" t="s">
        <v>22</v>
      </c>
      <c r="D5" s="11" t="s">
        <v>56</v>
      </c>
      <c r="E5" s="12">
        <v>1870627</v>
      </c>
      <c r="F5" s="15">
        <v>1.5</v>
      </c>
      <c r="G5" s="16">
        <f t="shared" si="0"/>
        <v>56118.81</v>
      </c>
      <c r="H5" s="16">
        <f t="shared" si="1"/>
        <v>1814508.19</v>
      </c>
      <c r="I5" s="16">
        <f t="shared" si="2"/>
        <v>1926745.81</v>
      </c>
      <c r="J5" s="43">
        <v>0.25736746028513913</v>
      </c>
      <c r="K5" s="44">
        <v>1.5</v>
      </c>
      <c r="L5" s="43">
        <f t="shared" si="3"/>
        <v>7.7210238085541737E-3</v>
      </c>
      <c r="M5" s="43">
        <f t="shared" si="4"/>
        <v>0.24964643647658497</v>
      </c>
      <c r="N5" s="43">
        <f t="shared" si="5"/>
        <v>0.26508848409369329</v>
      </c>
    </row>
    <row r="6" spans="1:23" x14ac:dyDescent="0.25">
      <c r="A6" s="11" t="s">
        <v>45</v>
      </c>
      <c r="B6" s="11" t="s">
        <v>19</v>
      </c>
      <c r="C6" s="11" t="s">
        <v>1</v>
      </c>
      <c r="D6" s="11" t="s">
        <v>56</v>
      </c>
      <c r="E6" s="12">
        <v>440058</v>
      </c>
      <c r="F6" s="15">
        <v>2.9</v>
      </c>
      <c r="G6" s="16">
        <f t="shared" si="0"/>
        <v>25523.363999999998</v>
      </c>
      <c r="H6" s="16">
        <f t="shared" si="1"/>
        <v>414534.636</v>
      </c>
      <c r="I6" s="16">
        <f t="shared" si="2"/>
        <v>465581.364</v>
      </c>
      <c r="J6" s="43">
        <v>0.12101846718411743</v>
      </c>
      <c r="K6" s="44">
        <v>2.9</v>
      </c>
      <c r="L6" s="43">
        <f t="shared" si="3"/>
        <v>7.0190710966788108E-3</v>
      </c>
      <c r="M6" s="43">
        <f t="shared" si="4"/>
        <v>0.11399939608743863</v>
      </c>
      <c r="N6" s="43">
        <f t="shared" si="5"/>
        <v>0.12803753828079625</v>
      </c>
    </row>
    <row r="7" spans="1:23" x14ac:dyDescent="0.25">
      <c r="A7" s="11" t="s">
        <v>45</v>
      </c>
      <c r="B7" s="11" t="s">
        <v>19</v>
      </c>
      <c r="C7" s="11" t="s">
        <v>0</v>
      </c>
      <c r="D7" s="11" t="s">
        <v>56</v>
      </c>
      <c r="E7" s="12">
        <v>6673026</v>
      </c>
      <c r="F7" s="15">
        <v>0.8</v>
      </c>
      <c r="G7" s="16">
        <f t="shared" si="0"/>
        <v>106768.41600000001</v>
      </c>
      <c r="H7" s="16">
        <f t="shared" si="1"/>
        <v>6566257.5839999998</v>
      </c>
      <c r="I7" s="16">
        <f t="shared" si="2"/>
        <v>6779794.4160000002</v>
      </c>
      <c r="J7" s="43">
        <v>0.25948730982508533</v>
      </c>
      <c r="K7" s="44">
        <v>0.8</v>
      </c>
      <c r="L7" s="43">
        <f t="shared" si="3"/>
        <v>4.151796957201366E-3</v>
      </c>
      <c r="M7" s="43">
        <f t="shared" si="4"/>
        <v>0.25533551286788397</v>
      </c>
      <c r="N7" s="43">
        <f t="shared" si="5"/>
        <v>0.26363910678228669</v>
      </c>
    </row>
    <row r="8" spans="1:23" x14ac:dyDescent="0.25">
      <c r="A8" s="11" t="s">
        <v>45</v>
      </c>
      <c r="B8" s="11" t="s">
        <v>30</v>
      </c>
      <c r="C8" s="11" t="s">
        <v>21</v>
      </c>
      <c r="D8" s="11" t="s">
        <v>56</v>
      </c>
      <c r="E8" s="12">
        <v>292651</v>
      </c>
      <c r="F8" s="15">
        <v>3.8</v>
      </c>
      <c r="G8" s="16">
        <f t="shared" si="0"/>
        <v>22241.476000000002</v>
      </c>
      <c r="H8" s="16">
        <f t="shared" si="1"/>
        <v>270409.52399999998</v>
      </c>
      <c r="I8" s="16">
        <f t="shared" si="2"/>
        <v>314892.47600000002</v>
      </c>
      <c r="J8" s="43">
        <v>0.17752002969879022</v>
      </c>
      <c r="K8" s="44">
        <v>4</v>
      </c>
      <c r="L8" s="43">
        <f t="shared" si="3"/>
        <v>1.4201602375903217E-2</v>
      </c>
      <c r="M8" s="43">
        <f t="shared" si="4"/>
        <v>0.16331842732288701</v>
      </c>
      <c r="N8" s="43">
        <f t="shared" si="5"/>
        <v>0.19172163207469342</v>
      </c>
    </row>
    <row r="9" spans="1:23" x14ac:dyDescent="0.25">
      <c r="A9" s="11" t="s">
        <v>45</v>
      </c>
      <c r="B9" s="11" t="s">
        <v>30</v>
      </c>
      <c r="C9" s="11" t="s">
        <v>31</v>
      </c>
      <c r="D9" s="11" t="s">
        <v>56</v>
      </c>
      <c r="E9" s="12">
        <v>778836</v>
      </c>
      <c r="F9" s="15">
        <v>2.4</v>
      </c>
      <c r="G9" s="16">
        <f t="shared" si="0"/>
        <v>37384.127999999997</v>
      </c>
      <c r="H9" s="16">
        <f t="shared" si="1"/>
        <v>741451.87199999997</v>
      </c>
      <c r="I9" s="16">
        <f t="shared" si="2"/>
        <v>816220.12800000003</v>
      </c>
      <c r="J9" s="43">
        <v>0.37300485391557969</v>
      </c>
      <c r="K9" s="44">
        <v>2.2000000000000002</v>
      </c>
      <c r="L9" s="43">
        <f t="shared" si="3"/>
        <v>1.6412213572285509E-2</v>
      </c>
      <c r="M9" s="43">
        <f t="shared" si="4"/>
        <v>0.35659264034329419</v>
      </c>
      <c r="N9" s="43">
        <f t="shared" si="5"/>
        <v>0.3894170674878652</v>
      </c>
    </row>
    <row r="10" spans="1:23" x14ac:dyDescent="0.25">
      <c r="A10" s="11" t="s">
        <v>45</v>
      </c>
      <c r="B10" s="11" t="s">
        <v>30</v>
      </c>
      <c r="C10" s="11" t="s">
        <v>32</v>
      </c>
      <c r="D10" s="11" t="s">
        <v>56</v>
      </c>
      <c r="E10" s="12">
        <v>1276080</v>
      </c>
      <c r="F10" s="15">
        <v>2</v>
      </c>
      <c r="G10" s="16">
        <f t="shared" si="0"/>
        <v>51043.199999999997</v>
      </c>
      <c r="H10" s="16">
        <f t="shared" si="1"/>
        <v>1225036.8</v>
      </c>
      <c r="I10" s="16">
        <f t="shared" si="2"/>
        <v>1327123.2</v>
      </c>
      <c r="J10" s="43">
        <v>0.3420569360428477</v>
      </c>
      <c r="K10" s="44">
        <v>1.8</v>
      </c>
      <c r="L10" s="43">
        <f t="shared" si="3"/>
        <v>1.2314049697542517E-2</v>
      </c>
      <c r="M10" s="43">
        <f t="shared" si="4"/>
        <v>0.32974288634530519</v>
      </c>
      <c r="N10" s="43">
        <f t="shared" si="5"/>
        <v>0.35437098574039022</v>
      </c>
    </row>
    <row r="11" spans="1:23" x14ac:dyDescent="0.25">
      <c r="A11" s="11" t="s">
        <v>45</v>
      </c>
      <c r="B11" s="11" t="s">
        <v>30</v>
      </c>
      <c r="C11" s="11" t="s">
        <v>22</v>
      </c>
      <c r="D11" s="11" t="s">
        <v>56</v>
      </c>
      <c r="E11" s="12">
        <v>1002720</v>
      </c>
      <c r="F11" s="15">
        <v>2</v>
      </c>
      <c r="G11" s="16">
        <f t="shared" si="0"/>
        <v>40108.800000000003</v>
      </c>
      <c r="H11" s="16">
        <f t="shared" si="1"/>
        <v>962611.19999999995</v>
      </c>
      <c r="I11" s="16">
        <f t="shared" si="2"/>
        <v>1042828.8</v>
      </c>
      <c r="J11" s="43">
        <v>0.2789691451311716</v>
      </c>
      <c r="K11" s="44">
        <v>1.9</v>
      </c>
      <c r="L11" s="43">
        <f t="shared" si="3"/>
        <v>1.060082751498452E-2</v>
      </c>
      <c r="M11" s="43">
        <f t="shared" si="4"/>
        <v>0.26836831761618707</v>
      </c>
      <c r="N11" s="43">
        <f t="shared" si="5"/>
        <v>0.28956997264615614</v>
      </c>
    </row>
    <row r="12" spans="1:23" x14ac:dyDescent="0.25">
      <c r="A12" s="11" t="s">
        <v>45</v>
      </c>
      <c r="B12" s="11" t="s">
        <v>30</v>
      </c>
      <c r="C12" s="11" t="s">
        <v>1</v>
      </c>
      <c r="D12" s="11" t="s">
        <v>56</v>
      </c>
      <c r="E12" s="12">
        <v>209873</v>
      </c>
      <c r="F12" s="15">
        <v>4.3</v>
      </c>
      <c r="G12" s="16">
        <f t="shared" si="0"/>
        <v>18049.077999999998</v>
      </c>
      <c r="H12" s="16">
        <f t="shared" si="1"/>
        <v>191823.92199999999</v>
      </c>
      <c r="I12" s="16">
        <f t="shared" si="2"/>
        <v>227922.07800000001</v>
      </c>
      <c r="J12" s="43">
        <v>0.13217848595541001</v>
      </c>
      <c r="K12" s="44">
        <v>4.3</v>
      </c>
      <c r="L12" s="43">
        <f t="shared" si="3"/>
        <v>1.1367349792165259E-2</v>
      </c>
      <c r="M12" s="43">
        <f t="shared" si="4"/>
        <v>0.12081113616324475</v>
      </c>
      <c r="N12" s="43">
        <f t="shared" si="5"/>
        <v>0.14354583574757526</v>
      </c>
    </row>
    <row r="13" spans="1:23" x14ac:dyDescent="0.25">
      <c r="A13" s="11" t="s">
        <v>45</v>
      </c>
      <c r="B13" s="11" t="s">
        <v>30</v>
      </c>
      <c r="C13" s="11" t="s">
        <v>0</v>
      </c>
      <c r="D13" s="11" t="s">
        <v>56</v>
      </c>
      <c r="E13" s="12">
        <v>3560160</v>
      </c>
      <c r="F13" s="15">
        <v>1.1000000000000001</v>
      </c>
      <c r="G13" s="16">
        <f t="shared" si="0"/>
        <v>78323.520000000004</v>
      </c>
      <c r="H13" s="16">
        <f t="shared" si="1"/>
        <v>3481836.48</v>
      </c>
      <c r="I13" s="16">
        <f t="shared" si="2"/>
        <v>3638483.52</v>
      </c>
      <c r="J13" s="43">
        <v>0.28145025748378966</v>
      </c>
      <c r="K13" s="44">
        <v>1.1000000000000001</v>
      </c>
      <c r="L13" s="43">
        <f t="shared" si="3"/>
        <v>6.1919056646433735E-3</v>
      </c>
      <c r="M13" s="43">
        <f t="shared" si="4"/>
        <v>0.27525835181914626</v>
      </c>
      <c r="N13" s="43">
        <f t="shared" si="5"/>
        <v>0.28764216314843305</v>
      </c>
    </row>
    <row r="14" spans="1:23" x14ac:dyDescent="0.25">
      <c r="A14" s="11" t="s">
        <v>45</v>
      </c>
      <c r="B14" s="11" t="s">
        <v>44</v>
      </c>
      <c r="C14" s="11" t="s">
        <v>21</v>
      </c>
      <c r="D14" s="11" t="s">
        <v>56</v>
      </c>
      <c r="E14" s="12">
        <v>312632</v>
      </c>
      <c r="F14" s="15">
        <v>3.4</v>
      </c>
      <c r="G14" s="16">
        <f t="shared" si="0"/>
        <v>21258.976000000002</v>
      </c>
      <c r="H14" s="16">
        <f t="shared" si="1"/>
        <v>291373.02399999998</v>
      </c>
      <c r="I14" s="16">
        <f t="shared" si="2"/>
        <v>333890.97600000002</v>
      </c>
      <c r="J14" s="43">
        <v>0.19858930903584152</v>
      </c>
      <c r="K14" s="44">
        <v>3.6</v>
      </c>
      <c r="L14" s="43">
        <f t="shared" si="3"/>
        <v>1.429843025058059E-2</v>
      </c>
      <c r="M14" s="43">
        <f t="shared" si="4"/>
        <v>0.18429087878526093</v>
      </c>
      <c r="N14" s="43">
        <f t="shared" si="5"/>
        <v>0.2128877392864221</v>
      </c>
    </row>
    <row r="15" spans="1:23" x14ac:dyDescent="0.25">
      <c r="A15" s="11" t="s">
        <v>45</v>
      </c>
      <c r="B15" s="11" t="s">
        <v>44</v>
      </c>
      <c r="C15" s="11" t="s">
        <v>31</v>
      </c>
      <c r="D15" s="11" t="s">
        <v>56</v>
      </c>
      <c r="E15" s="12">
        <v>630448</v>
      </c>
      <c r="F15" s="15">
        <v>3.1</v>
      </c>
      <c r="G15" s="16">
        <f t="shared" si="0"/>
        <v>39087.775999999998</v>
      </c>
      <c r="H15" s="16">
        <f t="shared" si="1"/>
        <v>591360.22400000005</v>
      </c>
      <c r="I15" s="16">
        <f t="shared" si="2"/>
        <v>669535.77599999995</v>
      </c>
      <c r="J15" s="43">
        <v>0.30877885887862644</v>
      </c>
      <c r="K15" s="44">
        <v>2.8</v>
      </c>
      <c r="L15" s="43">
        <f t="shared" si="3"/>
        <v>1.7291616097203078E-2</v>
      </c>
      <c r="M15" s="43">
        <f t="shared" si="4"/>
        <v>0.29148724278142335</v>
      </c>
      <c r="N15" s="43">
        <f t="shared" si="5"/>
        <v>0.32607047497582953</v>
      </c>
    </row>
    <row r="16" spans="1:23" x14ac:dyDescent="0.25">
      <c r="A16" s="11" t="s">
        <v>45</v>
      </c>
      <c r="B16" s="11" t="s">
        <v>44</v>
      </c>
      <c r="C16" s="11" t="s">
        <v>32</v>
      </c>
      <c r="D16" s="11" t="s">
        <v>56</v>
      </c>
      <c r="E16" s="12">
        <v>1071694</v>
      </c>
      <c r="F16" s="15">
        <v>2</v>
      </c>
      <c r="G16" s="16">
        <f t="shared" si="0"/>
        <v>42867.76</v>
      </c>
      <c r="H16" s="16">
        <f t="shared" si="1"/>
        <v>1028826.24</v>
      </c>
      <c r="I16" s="16">
        <f t="shared" si="2"/>
        <v>1114561.76</v>
      </c>
      <c r="J16" s="43">
        <v>0.28743918335380669</v>
      </c>
      <c r="K16" s="44">
        <v>1.8</v>
      </c>
      <c r="L16" s="43">
        <f t="shared" si="3"/>
        <v>1.0347810600737042E-2</v>
      </c>
      <c r="M16" s="43">
        <f t="shared" si="4"/>
        <v>0.27709137275306966</v>
      </c>
      <c r="N16" s="43">
        <f t="shared" si="5"/>
        <v>0.29778699395454372</v>
      </c>
    </row>
    <row r="17" spans="1:14" x14ac:dyDescent="0.25">
      <c r="A17" s="11" t="s">
        <v>45</v>
      </c>
      <c r="B17" s="11" t="s">
        <v>44</v>
      </c>
      <c r="C17" s="11" t="s">
        <v>22</v>
      </c>
      <c r="D17" s="11" t="s">
        <v>56</v>
      </c>
      <c r="E17" s="12">
        <v>867907</v>
      </c>
      <c r="F17" s="15">
        <v>2.2999999999999998</v>
      </c>
      <c r="G17" s="16">
        <f t="shared" si="0"/>
        <v>39923.721999999994</v>
      </c>
      <c r="H17" s="16">
        <f t="shared" si="1"/>
        <v>827983.27800000005</v>
      </c>
      <c r="I17" s="16">
        <f t="shared" si="2"/>
        <v>907830.72199999995</v>
      </c>
      <c r="J17" s="43">
        <v>0.23623356530979309</v>
      </c>
      <c r="K17" s="44">
        <v>2.2999999999999998</v>
      </c>
      <c r="L17" s="43">
        <f t="shared" si="3"/>
        <v>1.0866744004250481E-2</v>
      </c>
      <c r="M17" s="43">
        <f t="shared" si="4"/>
        <v>0.22536682130554261</v>
      </c>
      <c r="N17" s="43">
        <f t="shared" si="5"/>
        <v>0.24710030931404356</v>
      </c>
    </row>
    <row r="18" spans="1:14" x14ac:dyDescent="0.25">
      <c r="A18" s="11" t="s">
        <v>45</v>
      </c>
      <c r="B18" s="11" t="s">
        <v>44</v>
      </c>
      <c r="C18" s="11" t="s">
        <v>1</v>
      </c>
      <c r="D18" s="11" t="s">
        <v>56</v>
      </c>
      <c r="E18" s="12">
        <v>230185</v>
      </c>
      <c r="F18" s="15">
        <v>4.3</v>
      </c>
      <c r="G18" s="16">
        <f t="shared" si="0"/>
        <v>19795.91</v>
      </c>
      <c r="H18" s="16">
        <f t="shared" si="1"/>
        <v>210389.09</v>
      </c>
      <c r="I18" s="16">
        <f t="shared" si="2"/>
        <v>249980.91</v>
      </c>
      <c r="J18" s="43">
        <v>0.11236824428554133</v>
      </c>
      <c r="K18" s="44">
        <v>4.3</v>
      </c>
      <c r="L18" s="43">
        <f t="shared" si="3"/>
        <v>9.6636690085565545E-3</v>
      </c>
      <c r="M18" s="43">
        <f t="shared" si="4"/>
        <v>0.10270457527698477</v>
      </c>
      <c r="N18" s="43">
        <f t="shared" si="5"/>
        <v>0.12203191329409789</v>
      </c>
    </row>
    <row r="19" spans="1:14" x14ac:dyDescent="0.25">
      <c r="A19" s="11" t="s">
        <v>45</v>
      </c>
      <c r="B19" s="11" t="s">
        <v>44</v>
      </c>
      <c r="C19" s="11" t="s">
        <v>0</v>
      </c>
      <c r="D19" s="11" t="s">
        <v>56</v>
      </c>
      <c r="E19" s="12">
        <v>3112866</v>
      </c>
      <c r="F19" s="15">
        <v>1.1000000000000001</v>
      </c>
      <c r="G19" s="16">
        <f t="shared" si="0"/>
        <v>68483.051999999996</v>
      </c>
      <c r="H19" s="16">
        <f t="shared" si="1"/>
        <v>3044382.9479999999</v>
      </c>
      <c r="I19" s="16">
        <f t="shared" si="2"/>
        <v>3181349.0520000001</v>
      </c>
      <c r="J19" s="43">
        <v>0.23822612543156907</v>
      </c>
      <c r="K19" s="44">
        <v>1.1000000000000001</v>
      </c>
      <c r="L19" s="43">
        <f t="shared" si="3"/>
        <v>5.24097475949452E-3</v>
      </c>
      <c r="M19" s="43">
        <f t="shared" si="4"/>
        <v>0.23298515067207454</v>
      </c>
      <c r="N19" s="43">
        <f t="shared" si="5"/>
        <v>0.2434671001910636</v>
      </c>
    </row>
    <row r="20" spans="1:14" x14ac:dyDescent="0.25">
      <c r="A20" s="11" t="s">
        <v>45</v>
      </c>
      <c r="B20" s="11" t="s">
        <v>19</v>
      </c>
      <c r="C20" s="11" t="s">
        <v>21</v>
      </c>
      <c r="D20" s="11" t="s">
        <v>52</v>
      </c>
      <c r="E20" s="12">
        <v>416837</v>
      </c>
      <c r="F20" s="15">
        <v>2.9</v>
      </c>
      <c r="G20" s="16">
        <f t="shared" si="0"/>
        <v>24176.546000000002</v>
      </c>
      <c r="H20" s="16">
        <f t="shared" si="1"/>
        <v>392660.45400000003</v>
      </c>
      <c r="I20" s="16">
        <f t="shared" si="2"/>
        <v>441013.54599999997</v>
      </c>
      <c r="J20" s="43">
        <v>0.12933937277213467</v>
      </c>
      <c r="K20" s="44">
        <v>3.2</v>
      </c>
      <c r="L20" s="43">
        <f t="shared" si="3"/>
        <v>8.2777198574166197E-3</v>
      </c>
      <c r="M20" s="43">
        <f t="shared" si="4"/>
        <v>0.12106165291471804</v>
      </c>
      <c r="N20" s="43">
        <f t="shared" si="5"/>
        <v>0.1376170926295513</v>
      </c>
    </row>
    <row r="21" spans="1:14" x14ac:dyDescent="0.25">
      <c r="A21" s="11" t="s">
        <v>45</v>
      </c>
      <c r="B21" s="11" t="s">
        <v>19</v>
      </c>
      <c r="C21" s="11" t="s">
        <v>31</v>
      </c>
      <c r="D21" s="11" t="s">
        <v>52</v>
      </c>
      <c r="E21" s="12">
        <v>1088207</v>
      </c>
      <c r="F21" s="15">
        <v>2</v>
      </c>
      <c r="G21" s="16">
        <f t="shared" si="0"/>
        <v>43528.28</v>
      </c>
      <c r="H21" s="16">
        <f t="shared" si="1"/>
        <v>1044678.72</v>
      </c>
      <c r="I21" s="16">
        <f t="shared" si="2"/>
        <v>1131735.28</v>
      </c>
      <c r="J21" s="43">
        <v>0.26350426454282594</v>
      </c>
      <c r="K21" s="44">
        <v>2</v>
      </c>
      <c r="L21" s="43">
        <f t="shared" si="3"/>
        <v>1.0540170581713037E-2</v>
      </c>
      <c r="M21" s="43">
        <f t="shared" si="4"/>
        <v>0.25296409396111291</v>
      </c>
      <c r="N21" s="43">
        <f t="shared" si="5"/>
        <v>0.27404443512453897</v>
      </c>
    </row>
    <row r="22" spans="1:14" x14ac:dyDescent="0.25">
      <c r="A22" s="11" t="s">
        <v>45</v>
      </c>
      <c r="B22" s="11" t="s">
        <v>19</v>
      </c>
      <c r="C22" s="11" t="s">
        <v>32</v>
      </c>
      <c r="D22" s="11" t="s">
        <v>52</v>
      </c>
      <c r="E22" s="12">
        <v>1997008</v>
      </c>
      <c r="F22" s="15">
        <v>1.5</v>
      </c>
      <c r="G22" s="16">
        <f t="shared" si="0"/>
        <v>59910.239999999998</v>
      </c>
      <c r="H22" s="16">
        <f t="shared" si="1"/>
        <v>1937097.76</v>
      </c>
      <c r="I22" s="16">
        <f t="shared" si="2"/>
        <v>2056918.24</v>
      </c>
      <c r="J22" s="43">
        <v>0.26773036215045204</v>
      </c>
      <c r="K22" s="44">
        <v>1.5</v>
      </c>
      <c r="L22" s="43">
        <f t="shared" si="3"/>
        <v>8.0319108645135612E-3</v>
      </c>
      <c r="M22" s="43">
        <f t="shared" si="4"/>
        <v>0.25969845128593849</v>
      </c>
      <c r="N22" s="43">
        <f t="shared" si="5"/>
        <v>0.27576227301496559</v>
      </c>
    </row>
    <row r="23" spans="1:14" x14ac:dyDescent="0.25">
      <c r="A23" s="11" t="s">
        <v>45</v>
      </c>
      <c r="B23" s="11" t="s">
        <v>19</v>
      </c>
      <c r="C23" s="11" t="s">
        <v>22</v>
      </c>
      <c r="D23" s="11" t="s">
        <v>52</v>
      </c>
      <c r="E23" s="12">
        <v>1646892</v>
      </c>
      <c r="F23" s="15">
        <v>1.5</v>
      </c>
      <c r="G23" s="16">
        <f t="shared" si="0"/>
        <v>49406.76</v>
      </c>
      <c r="H23" s="16">
        <f t="shared" si="1"/>
        <v>1597485.24</v>
      </c>
      <c r="I23" s="16">
        <f t="shared" si="2"/>
        <v>1696298.76</v>
      </c>
      <c r="J23" s="43">
        <v>0.22658520988091871</v>
      </c>
      <c r="K23" s="44">
        <v>1.5</v>
      </c>
      <c r="L23" s="43">
        <f t="shared" si="3"/>
        <v>6.7975562964275619E-3</v>
      </c>
      <c r="M23" s="43">
        <f t="shared" si="4"/>
        <v>0.21978765358449115</v>
      </c>
      <c r="N23" s="43">
        <f t="shared" si="5"/>
        <v>0.23338276617734627</v>
      </c>
    </row>
    <row r="24" spans="1:14" x14ac:dyDescent="0.25">
      <c r="A24" s="11" t="s">
        <v>45</v>
      </c>
      <c r="B24" s="11" t="s">
        <v>19</v>
      </c>
      <c r="C24" s="11" t="s">
        <v>1</v>
      </c>
      <c r="D24" s="11" t="s">
        <v>52</v>
      </c>
      <c r="E24" s="12">
        <v>380077</v>
      </c>
      <c r="F24" s="15">
        <v>3.2</v>
      </c>
      <c r="G24" s="16">
        <f t="shared" si="0"/>
        <v>24324.928000000004</v>
      </c>
      <c r="H24" s="16">
        <f t="shared" si="1"/>
        <v>355752.07199999999</v>
      </c>
      <c r="I24" s="16">
        <f t="shared" si="2"/>
        <v>404401.92800000001</v>
      </c>
      <c r="J24" s="43">
        <v>0.10452334908566098</v>
      </c>
      <c r="K24" s="44">
        <v>2.9</v>
      </c>
      <c r="L24" s="43">
        <f t="shared" si="3"/>
        <v>6.0623542469683371E-3</v>
      </c>
      <c r="M24" s="43">
        <f t="shared" si="4"/>
        <v>9.8460994838692639E-2</v>
      </c>
      <c r="N24" s="43">
        <f t="shared" si="5"/>
        <v>0.11058570333262932</v>
      </c>
    </row>
    <row r="25" spans="1:14" x14ac:dyDescent="0.25">
      <c r="A25" s="11" t="s">
        <v>45</v>
      </c>
      <c r="B25" s="11" t="s">
        <v>19</v>
      </c>
      <c r="C25" s="11" t="s">
        <v>0</v>
      </c>
      <c r="D25" s="11" t="s">
        <v>52</v>
      </c>
      <c r="E25" s="12">
        <v>5529021</v>
      </c>
      <c r="F25" s="15">
        <v>0.9</v>
      </c>
      <c r="G25" s="16">
        <f t="shared" si="0"/>
        <v>99522.378000000012</v>
      </c>
      <c r="H25" s="16">
        <f t="shared" si="1"/>
        <v>5429498.6220000004</v>
      </c>
      <c r="I25" s="16">
        <f t="shared" si="2"/>
        <v>5628543.3779999996</v>
      </c>
      <c r="J25" s="43">
        <v>0.21500152783106241</v>
      </c>
      <c r="K25" s="44">
        <v>0.9</v>
      </c>
      <c r="L25" s="43">
        <f t="shared" si="3"/>
        <v>3.8700275009591234E-3</v>
      </c>
      <c r="M25" s="43">
        <f t="shared" si="4"/>
        <v>0.21113150033010328</v>
      </c>
      <c r="N25" s="43">
        <f t="shared" si="5"/>
        <v>0.21887155533202154</v>
      </c>
    </row>
    <row r="26" spans="1:14" x14ac:dyDescent="0.25">
      <c r="A26" s="11" t="s">
        <v>45</v>
      </c>
      <c r="B26" s="11" t="s">
        <v>30</v>
      </c>
      <c r="C26" s="11" t="s">
        <v>21</v>
      </c>
      <c r="D26" s="11" t="s">
        <v>52</v>
      </c>
      <c r="E26" s="12">
        <v>201470</v>
      </c>
      <c r="F26" s="15">
        <v>4.2</v>
      </c>
      <c r="G26" s="16">
        <f t="shared" si="0"/>
        <v>16923.48</v>
      </c>
      <c r="H26" s="16">
        <f t="shared" si="1"/>
        <v>184546.52</v>
      </c>
      <c r="I26" s="16">
        <f t="shared" si="2"/>
        <v>218393.48</v>
      </c>
      <c r="J26" s="43">
        <v>0.1222102790812786</v>
      </c>
      <c r="K26" s="44">
        <v>4.5999999999999996</v>
      </c>
      <c r="L26" s="43">
        <f t="shared" si="3"/>
        <v>1.1243345675477629E-2</v>
      </c>
      <c r="M26" s="43">
        <f t="shared" si="4"/>
        <v>0.11096693340580097</v>
      </c>
      <c r="N26" s="43">
        <f t="shared" si="5"/>
        <v>0.13345362475675623</v>
      </c>
    </row>
    <row r="27" spans="1:14" x14ac:dyDescent="0.25">
      <c r="A27" s="11" t="s">
        <v>45</v>
      </c>
      <c r="B27" s="11" t="s">
        <v>30</v>
      </c>
      <c r="C27" s="11" t="s">
        <v>31</v>
      </c>
      <c r="D27" s="11" t="s">
        <v>52</v>
      </c>
      <c r="E27" s="12">
        <v>617878</v>
      </c>
      <c r="F27" s="15">
        <v>3.1</v>
      </c>
      <c r="G27" s="16">
        <f t="shared" si="0"/>
        <v>38308.436000000002</v>
      </c>
      <c r="H27" s="16">
        <f t="shared" si="1"/>
        <v>579569.56400000001</v>
      </c>
      <c r="I27" s="16">
        <f t="shared" si="2"/>
        <v>656186.43599999999</v>
      </c>
      <c r="J27" s="43">
        <v>0.29591787375988082</v>
      </c>
      <c r="K27" s="44">
        <v>2.9</v>
      </c>
      <c r="L27" s="43">
        <f t="shared" si="3"/>
        <v>1.7163236678073089E-2</v>
      </c>
      <c r="M27" s="43">
        <f t="shared" si="4"/>
        <v>0.27875463708180775</v>
      </c>
      <c r="N27" s="43">
        <f t="shared" si="5"/>
        <v>0.31308111043795389</v>
      </c>
    </row>
    <row r="28" spans="1:14" x14ac:dyDescent="0.25">
      <c r="A28" s="11" t="s">
        <v>45</v>
      </c>
      <c r="B28" s="11" t="s">
        <v>30</v>
      </c>
      <c r="C28" s="11" t="s">
        <v>32</v>
      </c>
      <c r="D28" s="11" t="s">
        <v>52</v>
      </c>
      <c r="E28" s="12">
        <v>1096807</v>
      </c>
      <c r="F28" s="15">
        <v>2</v>
      </c>
      <c r="G28" s="16">
        <f t="shared" si="0"/>
        <v>43872.28</v>
      </c>
      <c r="H28" s="16">
        <f t="shared" si="1"/>
        <v>1052934.72</v>
      </c>
      <c r="I28" s="16">
        <f t="shared" si="2"/>
        <v>1140679.28</v>
      </c>
      <c r="J28" s="43">
        <v>0.29400228970781428</v>
      </c>
      <c r="K28" s="44">
        <v>1.8</v>
      </c>
      <c r="L28" s="43">
        <f t="shared" si="3"/>
        <v>1.0584082429481313E-2</v>
      </c>
      <c r="M28" s="43">
        <f t="shared" si="4"/>
        <v>0.28341820727833295</v>
      </c>
      <c r="N28" s="43">
        <f t="shared" si="5"/>
        <v>0.30458637213729561</v>
      </c>
    </row>
    <row r="29" spans="1:14" x14ac:dyDescent="0.25">
      <c r="A29" s="11" t="s">
        <v>45</v>
      </c>
      <c r="B29" s="11" t="s">
        <v>30</v>
      </c>
      <c r="C29" s="11" t="s">
        <v>22</v>
      </c>
      <c r="D29" s="11" t="s">
        <v>52</v>
      </c>
      <c r="E29" s="12">
        <v>884034</v>
      </c>
      <c r="F29" s="15">
        <v>2.2999999999999998</v>
      </c>
      <c r="G29" s="16">
        <f t="shared" si="0"/>
        <v>40665.563999999998</v>
      </c>
      <c r="H29" s="16">
        <f t="shared" si="1"/>
        <v>843368.43599999999</v>
      </c>
      <c r="I29" s="16">
        <f t="shared" si="2"/>
        <v>924699.56400000001</v>
      </c>
      <c r="J29" s="43">
        <v>0.24594922734850222</v>
      </c>
      <c r="K29" s="44">
        <v>2.2999999999999998</v>
      </c>
      <c r="L29" s="43">
        <f t="shared" si="3"/>
        <v>1.13136644580311E-2</v>
      </c>
      <c r="M29" s="43">
        <f t="shared" si="4"/>
        <v>0.23463556289047111</v>
      </c>
      <c r="N29" s="43">
        <f t="shared" si="5"/>
        <v>0.25726289180653333</v>
      </c>
    </row>
    <row r="30" spans="1:14" x14ac:dyDescent="0.25">
      <c r="A30" s="11" t="s">
        <v>45</v>
      </c>
      <c r="B30" s="11" t="s">
        <v>30</v>
      </c>
      <c r="C30" s="11" t="s">
        <v>1</v>
      </c>
      <c r="D30" s="11" t="s">
        <v>52</v>
      </c>
      <c r="E30" s="12">
        <v>185523</v>
      </c>
      <c r="F30" s="15">
        <v>5.0999999999999996</v>
      </c>
      <c r="G30" s="16">
        <f t="shared" si="0"/>
        <v>18923.345999999998</v>
      </c>
      <c r="H30" s="16">
        <f t="shared" si="1"/>
        <v>166599.65400000001</v>
      </c>
      <c r="I30" s="16">
        <f t="shared" si="2"/>
        <v>204446.34599999999</v>
      </c>
      <c r="J30" s="43">
        <v>0.11684280136037284</v>
      </c>
      <c r="K30" s="44">
        <v>4.9000000000000004</v>
      </c>
      <c r="L30" s="43">
        <f t="shared" si="3"/>
        <v>1.1450594533316538E-2</v>
      </c>
      <c r="M30" s="43">
        <f t="shared" si="4"/>
        <v>0.1053922068270563</v>
      </c>
      <c r="N30" s="43">
        <f t="shared" si="5"/>
        <v>0.12829339589368938</v>
      </c>
    </row>
    <row r="31" spans="1:14" x14ac:dyDescent="0.25">
      <c r="A31" s="11" t="s">
        <v>45</v>
      </c>
      <c r="B31" s="11" t="s">
        <v>30</v>
      </c>
      <c r="C31" s="11" t="s">
        <v>0</v>
      </c>
      <c r="D31" s="11" t="s">
        <v>52</v>
      </c>
      <c r="E31" s="12">
        <v>2985712</v>
      </c>
      <c r="F31" s="15">
        <v>1.4</v>
      </c>
      <c r="G31" s="16">
        <f t="shared" si="0"/>
        <v>83599.936000000002</v>
      </c>
      <c r="H31" s="16">
        <f t="shared" si="1"/>
        <v>2902112.0639999998</v>
      </c>
      <c r="I31" s="16">
        <f t="shared" si="2"/>
        <v>3069311.9360000002</v>
      </c>
      <c r="J31" s="43">
        <v>0.23603697900443818</v>
      </c>
      <c r="K31" s="44">
        <v>1.4</v>
      </c>
      <c r="L31" s="43">
        <f t="shared" si="3"/>
        <v>6.6090354121242688E-3</v>
      </c>
      <c r="M31" s="43">
        <f t="shared" si="4"/>
        <v>0.22942794359231392</v>
      </c>
      <c r="N31" s="43">
        <f t="shared" si="5"/>
        <v>0.24264601441656244</v>
      </c>
    </row>
    <row r="32" spans="1:14" x14ac:dyDescent="0.25">
      <c r="A32" s="11" t="s">
        <v>45</v>
      </c>
      <c r="B32" s="11" t="s">
        <v>44</v>
      </c>
      <c r="C32" s="11" t="s">
        <v>21</v>
      </c>
      <c r="D32" s="11" t="s">
        <v>52</v>
      </c>
      <c r="E32" s="12">
        <v>215367</v>
      </c>
      <c r="F32" s="15">
        <v>4.2</v>
      </c>
      <c r="G32" s="16">
        <f t="shared" si="0"/>
        <v>18090.828000000001</v>
      </c>
      <c r="H32" s="16">
        <f t="shared" si="1"/>
        <v>197276.17199999999</v>
      </c>
      <c r="I32" s="16">
        <f t="shared" si="2"/>
        <v>233457.82800000001</v>
      </c>
      <c r="J32" s="43">
        <v>0.13680488151923692</v>
      </c>
      <c r="K32" s="44">
        <v>4.5999999999999996</v>
      </c>
      <c r="L32" s="43">
        <f t="shared" si="3"/>
        <v>1.2586049099769797E-2</v>
      </c>
      <c r="M32" s="43">
        <f t="shared" si="4"/>
        <v>0.12421883241946713</v>
      </c>
      <c r="N32" s="43">
        <f t="shared" si="5"/>
        <v>0.14939093061900671</v>
      </c>
    </row>
    <row r="33" spans="1:23" x14ac:dyDescent="0.25">
      <c r="A33" s="11" t="s">
        <v>45</v>
      </c>
      <c r="B33" s="11" t="s">
        <v>44</v>
      </c>
      <c r="C33" s="11" t="s">
        <v>31</v>
      </c>
      <c r="D33" s="11" t="s">
        <v>52</v>
      </c>
      <c r="E33" s="12">
        <v>470329</v>
      </c>
      <c r="F33" s="15">
        <v>3.5</v>
      </c>
      <c r="G33" s="16">
        <f>2*(E33*F33/100)</f>
        <v>32923.03</v>
      </c>
      <c r="H33" s="16">
        <f t="shared" si="1"/>
        <v>437405.97</v>
      </c>
      <c r="I33" s="16">
        <f t="shared" si="2"/>
        <v>503252.03</v>
      </c>
      <c r="J33" s="43">
        <v>0.23035627350316837</v>
      </c>
      <c r="K33" s="44">
        <v>3.1</v>
      </c>
      <c r="L33" s="43">
        <f t="shared" si="3"/>
        <v>1.4282088957196439E-2</v>
      </c>
      <c r="M33" s="43">
        <f t="shared" si="4"/>
        <v>0.21607418454597194</v>
      </c>
      <c r="N33" s="43">
        <f t="shared" si="5"/>
        <v>0.2446383624603648</v>
      </c>
    </row>
    <row r="34" spans="1:23" x14ac:dyDescent="0.25">
      <c r="A34" s="11" t="s">
        <v>45</v>
      </c>
      <c r="B34" s="11" t="s">
        <v>44</v>
      </c>
      <c r="C34" s="11" t="s">
        <v>32</v>
      </c>
      <c r="D34" s="11" t="s">
        <v>52</v>
      </c>
      <c r="E34" s="12">
        <v>900201</v>
      </c>
      <c r="F34" s="15">
        <v>2.2999999999999998</v>
      </c>
      <c r="G34" s="16">
        <f t="shared" si="0"/>
        <v>41409.245999999999</v>
      </c>
      <c r="H34" s="16">
        <f t="shared" si="1"/>
        <v>858791.75399999996</v>
      </c>
      <c r="I34" s="16">
        <f t="shared" si="2"/>
        <v>941610.24600000004</v>
      </c>
      <c r="J34" s="43">
        <v>0.24144302412281879</v>
      </c>
      <c r="K34" s="44">
        <v>2.1</v>
      </c>
      <c r="L34" s="43">
        <f t="shared" ref="L34:L65" si="6">2*(J34*K34/100)</f>
        <v>1.0140607013158389E-2</v>
      </c>
      <c r="M34" s="43">
        <f t="shared" ref="M34:M65" si="7">J34-L34</f>
        <v>0.2313024171096604</v>
      </c>
      <c r="N34" s="43">
        <f t="shared" ref="N34:N65" si="8">J34+L34</f>
        <v>0.2515836311359772</v>
      </c>
    </row>
    <row r="35" spans="1:23" x14ac:dyDescent="0.25">
      <c r="A35" s="11" t="s">
        <v>45</v>
      </c>
      <c r="B35" s="11" t="s">
        <v>44</v>
      </c>
      <c r="C35" s="11" t="s">
        <v>22</v>
      </c>
      <c r="D35" s="11" t="s">
        <v>52</v>
      </c>
      <c r="E35" s="12">
        <v>762858</v>
      </c>
      <c r="F35" s="15">
        <v>2.2999999999999998</v>
      </c>
      <c r="G35" s="16">
        <f t="shared" si="0"/>
        <v>35091.468000000001</v>
      </c>
      <c r="H35" s="16">
        <f t="shared" si="1"/>
        <v>727766.53200000001</v>
      </c>
      <c r="I35" s="16">
        <f t="shared" si="2"/>
        <v>797949.46799999999</v>
      </c>
      <c r="J35" s="43">
        <v>0.20764052503908614</v>
      </c>
      <c r="K35" s="44">
        <v>2.2999999999999998</v>
      </c>
      <c r="L35" s="43">
        <f t="shared" si="6"/>
        <v>9.5514641517979622E-3</v>
      </c>
      <c r="M35" s="43">
        <f t="shared" si="7"/>
        <v>0.19808906088728817</v>
      </c>
      <c r="N35" s="43">
        <f t="shared" si="8"/>
        <v>0.21719198919088412</v>
      </c>
    </row>
    <row r="36" spans="1:23" x14ac:dyDescent="0.25">
      <c r="A36" s="11" t="s">
        <v>45</v>
      </c>
      <c r="B36" s="11" t="s">
        <v>44</v>
      </c>
      <c r="C36" s="11" t="s">
        <v>1</v>
      </c>
      <c r="D36" s="11" t="s">
        <v>52</v>
      </c>
      <c r="E36" s="12">
        <v>194554</v>
      </c>
      <c r="F36" s="15">
        <v>5.0999999999999996</v>
      </c>
      <c r="G36" s="16">
        <f t="shared" si="0"/>
        <v>19844.507999999998</v>
      </c>
      <c r="H36" s="16">
        <f t="shared" si="1"/>
        <v>174709.492</v>
      </c>
      <c r="I36" s="16">
        <f t="shared" si="2"/>
        <v>214398.508</v>
      </c>
      <c r="J36" s="43">
        <v>9.4974439684293976E-2</v>
      </c>
      <c r="K36" s="44">
        <v>5.0999999999999996</v>
      </c>
      <c r="L36" s="43">
        <f t="shared" si="6"/>
        <v>9.6873928477979859E-3</v>
      </c>
      <c r="M36" s="43">
        <f t="shared" si="7"/>
        <v>8.5287046836495989E-2</v>
      </c>
      <c r="N36" s="43">
        <f t="shared" si="8"/>
        <v>0.10466183253209196</v>
      </c>
    </row>
    <row r="37" spans="1:23" x14ac:dyDescent="0.25">
      <c r="A37" s="11" t="s">
        <v>45</v>
      </c>
      <c r="B37" s="11" t="s">
        <v>44</v>
      </c>
      <c r="C37" s="11" t="s">
        <v>0</v>
      </c>
      <c r="D37" s="11" t="s">
        <v>52</v>
      </c>
      <c r="E37" s="12">
        <v>2543309</v>
      </c>
      <c r="F37" s="15">
        <v>1.4</v>
      </c>
      <c r="G37" s="16">
        <f t="shared" si="0"/>
        <v>71212.651999999987</v>
      </c>
      <c r="H37" s="16">
        <f t="shared" si="1"/>
        <v>2472096.3480000002</v>
      </c>
      <c r="I37" s="16">
        <f t="shared" si="2"/>
        <v>2614521.6519999998</v>
      </c>
      <c r="J37" s="43">
        <v>0.1946382044216611</v>
      </c>
      <c r="K37" s="44">
        <v>1.4</v>
      </c>
      <c r="L37" s="43">
        <f t="shared" si="6"/>
        <v>5.4498697238065108E-3</v>
      </c>
      <c r="M37" s="43">
        <f t="shared" si="7"/>
        <v>0.18918833469785459</v>
      </c>
      <c r="N37" s="43">
        <f t="shared" si="8"/>
        <v>0.20008807414546761</v>
      </c>
    </row>
    <row r="38" spans="1:23" x14ac:dyDescent="0.25">
      <c r="A38" s="11" t="s">
        <v>45</v>
      </c>
      <c r="B38" s="11" t="s">
        <v>19</v>
      </c>
      <c r="C38" s="11" t="s">
        <v>21</v>
      </c>
      <c r="D38" s="11" t="s">
        <v>55</v>
      </c>
      <c r="E38" s="12">
        <v>476258</v>
      </c>
      <c r="F38" s="15">
        <v>2.7</v>
      </c>
      <c r="G38" s="16">
        <f t="shared" si="0"/>
        <v>25717.932000000001</v>
      </c>
      <c r="H38" s="16">
        <f t="shared" si="1"/>
        <v>450540.06799999997</v>
      </c>
      <c r="I38" s="16">
        <f t="shared" si="2"/>
        <v>501975.93200000003</v>
      </c>
      <c r="J38" s="43">
        <v>0.14777697516705887</v>
      </c>
      <c r="K38" s="44">
        <v>3</v>
      </c>
      <c r="L38" s="43">
        <f t="shared" si="6"/>
        <v>8.8666185100235318E-3</v>
      </c>
      <c r="M38" s="43">
        <f t="shared" si="7"/>
        <v>0.13891035665703533</v>
      </c>
      <c r="N38" s="43">
        <f t="shared" si="8"/>
        <v>0.15664359367708242</v>
      </c>
    </row>
    <row r="39" spans="1:23" x14ac:dyDescent="0.25">
      <c r="A39" s="11" t="s">
        <v>45</v>
      </c>
      <c r="B39" s="11" t="s">
        <v>19</v>
      </c>
      <c r="C39" s="11" t="s">
        <v>31</v>
      </c>
      <c r="D39" s="11" t="s">
        <v>55</v>
      </c>
      <c r="E39" s="12">
        <v>1117386</v>
      </c>
      <c r="F39" s="15">
        <v>2</v>
      </c>
      <c r="G39" s="16">
        <f t="shared" si="0"/>
        <v>44695.44</v>
      </c>
      <c r="H39" s="16">
        <f t="shared" si="1"/>
        <v>1072690.56</v>
      </c>
      <c r="I39" s="16">
        <f t="shared" si="2"/>
        <v>1162081.44</v>
      </c>
      <c r="J39" s="43">
        <v>0.27056982370123528</v>
      </c>
      <c r="K39" s="44">
        <v>2</v>
      </c>
      <c r="L39" s="43">
        <f t="shared" si="6"/>
        <v>1.0822792948049411E-2</v>
      </c>
      <c r="M39" s="43">
        <f t="shared" si="7"/>
        <v>0.25974703075318589</v>
      </c>
      <c r="N39" s="43">
        <f t="shared" si="8"/>
        <v>0.28139261664928467</v>
      </c>
    </row>
    <row r="40" spans="1:23" x14ac:dyDescent="0.25">
      <c r="A40" s="11" t="s">
        <v>45</v>
      </c>
      <c r="B40" s="11" t="s">
        <v>19</v>
      </c>
      <c r="C40" s="11" t="s">
        <v>32</v>
      </c>
      <c r="D40" s="11" t="s">
        <v>55</v>
      </c>
      <c r="E40" s="12">
        <v>2650099</v>
      </c>
      <c r="F40" s="15">
        <v>1.3</v>
      </c>
      <c r="G40" s="16">
        <f t="shared" si="0"/>
        <v>68902.574000000008</v>
      </c>
      <c r="H40" s="16">
        <f t="shared" si="1"/>
        <v>2581196.426</v>
      </c>
      <c r="I40" s="16">
        <f t="shared" si="2"/>
        <v>2719001.574</v>
      </c>
      <c r="J40" s="43">
        <v>0.35528749259119186</v>
      </c>
      <c r="K40" s="44">
        <v>0.9</v>
      </c>
      <c r="L40" s="43">
        <f t="shared" si="6"/>
        <v>6.395174866641453E-3</v>
      </c>
      <c r="M40" s="43">
        <f t="shared" si="7"/>
        <v>0.34889231772455043</v>
      </c>
      <c r="N40" s="43">
        <f t="shared" si="8"/>
        <v>0.36168266745783328</v>
      </c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5">
      <c r="A41" s="11" t="s">
        <v>45</v>
      </c>
      <c r="B41" s="11" t="s">
        <v>19</v>
      </c>
      <c r="C41" s="11" t="s">
        <v>22</v>
      </c>
      <c r="D41" s="11" t="s">
        <v>55</v>
      </c>
      <c r="E41" s="12">
        <v>3334278</v>
      </c>
      <c r="F41" s="15">
        <v>0.9</v>
      </c>
      <c r="G41" s="16">
        <f t="shared" si="0"/>
        <v>60017.004000000001</v>
      </c>
      <c r="H41" s="16">
        <f t="shared" si="1"/>
        <v>3274260.9959999998</v>
      </c>
      <c r="I41" s="16">
        <f t="shared" si="2"/>
        <v>3394295.0040000002</v>
      </c>
      <c r="J41" s="43">
        <v>0.45874172710252392</v>
      </c>
      <c r="K41" s="44">
        <v>0.9</v>
      </c>
      <c r="L41" s="43">
        <f t="shared" si="6"/>
        <v>8.2573510878454302E-3</v>
      </c>
      <c r="M41" s="43">
        <f t="shared" si="7"/>
        <v>0.4504843760146785</v>
      </c>
      <c r="N41" s="43">
        <f t="shared" si="8"/>
        <v>0.46699907819036934</v>
      </c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5">
      <c r="A42" s="11" t="s">
        <v>45</v>
      </c>
      <c r="B42" s="11" t="s">
        <v>19</v>
      </c>
      <c r="C42" s="11" t="s">
        <v>1</v>
      </c>
      <c r="D42" s="11" t="s">
        <v>55</v>
      </c>
      <c r="E42" s="12">
        <v>1882138</v>
      </c>
      <c r="F42" s="15">
        <v>1.2</v>
      </c>
      <c r="G42" s="16">
        <f t="shared" si="0"/>
        <v>45171.312000000005</v>
      </c>
      <c r="H42" s="16">
        <f t="shared" si="1"/>
        <v>1836966.6880000001</v>
      </c>
      <c r="I42" s="16">
        <f t="shared" si="2"/>
        <v>1927309.3119999999</v>
      </c>
      <c r="J42" s="43">
        <v>0.51759871605329388</v>
      </c>
      <c r="K42" s="44">
        <v>1.2</v>
      </c>
      <c r="L42" s="43">
        <f t="shared" si="6"/>
        <v>1.2422369185279052E-2</v>
      </c>
      <c r="M42" s="43">
        <f t="shared" si="7"/>
        <v>0.50517634686801483</v>
      </c>
      <c r="N42" s="43">
        <f t="shared" si="8"/>
        <v>0.53002108523857294</v>
      </c>
    </row>
    <row r="43" spans="1:23" x14ac:dyDescent="0.25">
      <c r="A43" s="11" t="s">
        <v>45</v>
      </c>
      <c r="B43" s="11" t="s">
        <v>19</v>
      </c>
      <c r="C43" s="11" t="s">
        <v>0</v>
      </c>
      <c r="D43" s="11" t="s">
        <v>55</v>
      </c>
      <c r="E43" s="12">
        <v>9460160</v>
      </c>
      <c r="F43" s="15">
        <v>0.6</v>
      </c>
      <c r="G43" s="16">
        <f t="shared" si="0"/>
        <v>113521.92</v>
      </c>
      <c r="H43" s="16">
        <f t="shared" si="1"/>
        <v>9346638.0800000001</v>
      </c>
      <c r="I43" s="16">
        <f t="shared" si="2"/>
        <v>9573681.9199999999</v>
      </c>
      <c r="J43" s="43">
        <v>0.36786777234609447</v>
      </c>
      <c r="K43" s="44">
        <v>0.6</v>
      </c>
      <c r="L43" s="43">
        <f t="shared" si="6"/>
        <v>4.4144132681531332E-3</v>
      </c>
      <c r="M43" s="43">
        <f t="shared" si="7"/>
        <v>0.36345335907794135</v>
      </c>
      <c r="N43" s="43">
        <f t="shared" si="8"/>
        <v>0.37228218561424758</v>
      </c>
    </row>
    <row r="44" spans="1:23" x14ac:dyDescent="0.25">
      <c r="A44" s="11" t="s">
        <v>45</v>
      </c>
      <c r="B44" s="11" t="s">
        <v>30</v>
      </c>
      <c r="C44" s="11" t="s">
        <v>21</v>
      </c>
      <c r="D44" s="11" t="s">
        <v>55</v>
      </c>
      <c r="E44" s="12">
        <v>242357</v>
      </c>
      <c r="F44" s="15">
        <v>4.2</v>
      </c>
      <c r="G44" s="16">
        <f t="shared" si="0"/>
        <v>20357.988000000001</v>
      </c>
      <c r="H44" s="16">
        <f t="shared" si="1"/>
        <v>221999.01199999999</v>
      </c>
      <c r="I44" s="16">
        <f t="shared" si="2"/>
        <v>262714.98800000001</v>
      </c>
      <c r="J44" s="43">
        <v>0.14701204450936337</v>
      </c>
      <c r="K44" s="44">
        <v>4.5999999999999996</v>
      </c>
      <c r="L44" s="43">
        <f t="shared" si="6"/>
        <v>1.3525108094861429E-2</v>
      </c>
      <c r="M44" s="43">
        <f t="shared" si="7"/>
        <v>0.13348693641450193</v>
      </c>
      <c r="N44" s="43">
        <f t="shared" si="8"/>
        <v>0.1605371526042248</v>
      </c>
    </row>
    <row r="45" spans="1:23" x14ac:dyDescent="0.25">
      <c r="A45" s="11" t="s">
        <v>45</v>
      </c>
      <c r="B45" s="11" t="s">
        <v>30</v>
      </c>
      <c r="C45" s="11" t="s">
        <v>31</v>
      </c>
      <c r="D45" s="11" t="s">
        <v>55</v>
      </c>
      <c r="E45" s="12">
        <v>561736</v>
      </c>
      <c r="F45" s="15">
        <v>3.1</v>
      </c>
      <c r="G45" s="16">
        <f t="shared" si="0"/>
        <v>34827.632000000005</v>
      </c>
      <c r="H45" s="16">
        <f t="shared" si="1"/>
        <v>526908.36800000002</v>
      </c>
      <c r="I45" s="16">
        <f t="shared" si="2"/>
        <v>596563.63199999998</v>
      </c>
      <c r="J45" s="43">
        <v>0.26903000711205194</v>
      </c>
      <c r="K45" s="44">
        <v>2.9</v>
      </c>
      <c r="L45" s="43">
        <f t="shared" si="6"/>
        <v>1.5603740412499012E-2</v>
      </c>
      <c r="M45" s="43">
        <f t="shared" si="7"/>
        <v>0.25342626669955293</v>
      </c>
      <c r="N45" s="43">
        <f t="shared" si="8"/>
        <v>0.28463374752455095</v>
      </c>
    </row>
    <row r="46" spans="1:23" x14ac:dyDescent="0.25">
      <c r="A46" s="11" t="s">
        <v>45</v>
      </c>
      <c r="B46" s="11" t="s">
        <v>30</v>
      </c>
      <c r="C46" s="11" t="s">
        <v>32</v>
      </c>
      <c r="D46" s="11" t="s">
        <v>55</v>
      </c>
      <c r="E46" s="12">
        <v>1314467</v>
      </c>
      <c r="F46" s="15">
        <v>2</v>
      </c>
      <c r="G46" s="16">
        <f t="shared" si="0"/>
        <v>52578.68</v>
      </c>
      <c r="H46" s="16">
        <f t="shared" si="1"/>
        <v>1261888.32</v>
      </c>
      <c r="I46" s="16">
        <f t="shared" si="2"/>
        <v>1367045.68</v>
      </c>
      <c r="J46" s="43">
        <v>0.35234668245676909</v>
      </c>
      <c r="K46" s="44">
        <v>1.8</v>
      </c>
      <c r="L46" s="43">
        <f t="shared" si="6"/>
        <v>1.2684480568443688E-2</v>
      </c>
      <c r="M46" s="43">
        <f t="shared" si="7"/>
        <v>0.33966220188832541</v>
      </c>
      <c r="N46" s="43">
        <f t="shared" si="8"/>
        <v>0.36503116302521277</v>
      </c>
    </row>
    <row r="47" spans="1:23" x14ac:dyDescent="0.25">
      <c r="A47" s="11" t="s">
        <v>45</v>
      </c>
      <c r="B47" s="11" t="s">
        <v>30</v>
      </c>
      <c r="C47" s="11" t="s">
        <v>22</v>
      </c>
      <c r="D47" s="11" t="s">
        <v>55</v>
      </c>
      <c r="E47" s="12">
        <v>1828447</v>
      </c>
      <c r="F47" s="15">
        <v>1.5</v>
      </c>
      <c r="G47" s="16">
        <f t="shared" si="0"/>
        <v>54853.41</v>
      </c>
      <c r="H47" s="16">
        <f t="shared" si="1"/>
        <v>1773593.59</v>
      </c>
      <c r="I47" s="16">
        <f t="shared" si="2"/>
        <v>1883300.41</v>
      </c>
      <c r="J47" s="43">
        <v>0.50869664164238804</v>
      </c>
      <c r="K47" s="44">
        <v>1.1000000000000001</v>
      </c>
      <c r="L47" s="43">
        <f t="shared" si="6"/>
        <v>1.1191326116132539E-2</v>
      </c>
      <c r="M47" s="43">
        <f t="shared" si="7"/>
        <v>0.49750531552625549</v>
      </c>
      <c r="N47" s="43">
        <f t="shared" si="8"/>
        <v>0.51988796775852053</v>
      </c>
    </row>
    <row r="48" spans="1:23" x14ac:dyDescent="0.25">
      <c r="A48" s="11" t="s">
        <v>45</v>
      </c>
      <c r="B48" s="11" t="s">
        <v>30</v>
      </c>
      <c r="C48" s="11" t="s">
        <v>1</v>
      </c>
      <c r="D48" s="11" t="s">
        <v>55</v>
      </c>
      <c r="E48" s="12">
        <v>1079516</v>
      </c>
      <c r="F48" s="15">
        <v>1.2</v>
      </c>
      <c r="G48" s="16">
        <f t="shared" si="0"/>
        <v>25908.383999999998</v>
      </c>
      <c r="H48" s="16">
        <f t="shared" si="1"/>
        <v>1053607.6159999999</v>
      </c>
      <c r="I48" s="16">
        <f t="shared" si="2"/>
        <v>1105424.3840000001</v>
      </c>
      <c r="J48" s="43">
        <v>0.67988159717848595</v>
      </c>
      <c r="K48" s="44">
        <v>1.4</v>
      </c>
      <c r="L48" s="43">
        <f t="shared" si="6"/>
        <v>1.9036684720997607E-2</v>
      </c>
      <c r="M48" s="43">
        <f t="shared" si="7"/>
        <v>0.66084491245748833</v>
      </c>
      <c r="N48" s="43">
        <f t="shared" si="8"/>
        <v>0.69891828189948357</v>
      </c>
    </row>
    <row r="49" spans="1:14" x14ac:dyDescent="0.25">
      <c r="A49" s="11" t="s">
        <v>45</v>
      </c>
      <c r="B49" s="11" t="s">
        <v>30</v>
      </c>
      <c r="C49" s="11" t="s">
        <v>0</v>
      </c>
      <c r="D49" s="11" t="s">
        <v>55</v>
      </c>
      <c r="E49" s="12">
        <v>5026523</v>
      </c>
      <c r="F49" s="15">
        <v>0.9</v>
      </c>
      <c r="G49" s="16">
        <f t="shared" si="0"/>
        <v>90477.414000000004</v>
      </c>
      <c r="H49" s="16">
        <f t="shared" si="1"/>
        <v>4936045.5860000001</v>
      </c>
      <c r="I49" s="16">
        <f t="shared" si="2"/>
        <v>5117000.4139999999</v>
      </c>
      <c r="J49" s="43">
        <v>0.39737432941165307</v>
      </c>
      <c r="K49" s="44">
        <v>0.8</v>
      </c>
      <c r="L49" s="43">
        <f t="shared" si="6"/>
        <v>6.3579892705864496E-3</v>
      </c>
      <c r="M49" s="43">
        <f t="shared" si="7"/>
        <v>0.39101634014106662</v>
      </c>
      <c r="N49" s="43">
        <f t="shared" si="8"/>
        <v>0.40373231868223952</v>
      </c>
    </row>
    <row r="50" spans="1:14" x14ac:dyDescent="0.25">
      <c r="A50" s="11" t="s">
        <v>45</v>
      </c>
      <c r="B50" s="11" t="s">
        <v>44</v>
      </c>
      <c r="C50" s="11" t="s">
        <v>21</v>
      </c>
      <c r="D50" s="11" t="s">
        <v>55</v>
      </c>
      <c r="E50" s="12">
        <v>233901</v>
      </c>
      <c r="F50" s="15">
        <v>4.2</v>
      </c>
      <c r="G50" s="16">
        <f t="shared" si="0"/>
        <v>19647.684000000001</v>
      </c>
      <c r="H50" s="16">
        <f t="shared" si="1"/>
        <v>214253.31599999999</v>
      </c>
      <c r="I50" s="16">
        <f t="shared" si="2"/>
        <v>253548.68400000001</v>
      </c>
      <c r="J50" s="43">
        <v>0.14857800216482114</v>
      </c>
      <c r="K50" s="44">
        <v>4.5999999999999996</v>
      </c>
      <c r="L50" s="43">
        <f t="shared" si="6"/>
        <v>1.3669176199163545E-2</v>
      </c>
      <c r="M50" s="43">
        <f t="shared" si="7"/>
        <v>0.13490882596565759</v>
      </c>
      <c r="N50" s="43">
        <f t="shared" si="8"/>
        <v>0.1622471783639847</v>
      </c>
    </row>
    <row r="51" spans="1:14" x14ac:dyDescent="0.25">
      <c r="A51" s="11" t="s">
        <v>45</v>
      </c>
      <c r="B51" s="11" t="s">
        <v>44</v>
      </c>
      <c r="C51" s="11" t="s">
        <v>31</v>
      </c>
      <c r="D51" s="11" t="s">
        <v>55</v>
      </c>
      <c r="E51" s="12">
        <v>555650</v>
      </c>
      <c r="F51" s="15">
        <v>3.1</v>
      </c>
      <c r="G51" s="16">
        <f t="shared" si="0"/>
        <v>34450.300000000003</v>
      </c>
      <c r="H51" s="16">
        <f t="shared" si="1"/>
        <v>521199.7</v>
      </c>
      <c r="I51" s="16">
        <f t="shared" si="2"/>
        <v>590100.30000000005</v>
      </c>
      <c r="J51" s="43">
        <v>0.27214452728204191</v>
      </c>
      <c r="K51" s="44">
        <v>2.9</v>
      </c>
      <c r="L51" s="43">
        <f t="shared" si="6"/>
        <v>1.5784382582358432E-2</v>
      </c>
      <c r="M51" s="43">
        <f t="shared" si="7"/>
        <v>0.25636014469968349</v>
      </c>
      <c r="N51" s="43">
        <f t="shared" si="8"/>
        <v>0.28792890986440034</v>
      </c>
    </row>
    <row r="52" spans="1:14" x14ac:dyDescent="0.25">
      <c r="A52" s="11" t="s">
        <v>45</v>
      </c>
      <c r="B52" s="11" t="s">
        <v>44</v>
      </c>
      <c r="C52" s="11" t="s">
        <v>32</v>
      </c>
      <c r="D52" s="11" t="s">
        <v>55</v>
      </c>
      <c r="E52" s="12">
        <v>1335632</v>
      </c>
      <c r="F52" s="15">
        <v>2</v>
      </c>
      <c r="G52" s="16">
        <f t="shared" si="0"/>
        <v>53425.279999999999</v>
      </c>
      <c r="H52" s="16">
        <f t="shared" si="1"/>
        <v>1282206.72</v>
      </c>
      <c r="I52" s="16">
        <f t="shared" si="2"/>
        <v>1389057.28</v>
      </c>
      <c r="J52" s="43">
        <v>0.35823002773292706</v>
      </c>
      <c r="K52" s="44">
        <v>1.8</v>
      </c>
      <c r="L52" s="43">
        <f t="shared" si="6"/>
        <v>1.2896280998385374E-2</v>
      </c>
      <c r="M52" s="43">
        <f t="shared" si="7"/>
        <v>0.3453337467345417</v>
      </c>
      <c r="N52" s="43">
        <f t="shared" si="8"/>
        <v>0.37112630873131242</v>
      </c>
    </row>
    <row r="53" spans="1:14" x14ac:dyDescent="0.25">
      <c r="A53" s="11" t="s">
        <v>45</v>
      </c>
      <c r="B53" s="11" t="s">
        <v>44</v>
      </c>
      <c r="C53" s="11" t="s">
        <v>22</v>
      </c>
      <c r="D53" s="11" t="s">
        <v>55</v>
      </c>
      <c r="E53" s="12">
        <v>1505831</v>
      </c>
      <c r="F53" s="15">
        <v>1.5</v>
      </c>
      <c r="G53" s="16">
        <f t="shared" si="0"/>
        <v>45174.93</v>
      </c>
      <c r="H53" s="16">
        <f t="shared" si="1"/>
        <v>1460656.07</v>
      </c>
      <c r="I53" s="16">
        <f t="shared" si="2"/>
        <v>1551005.93</v>
      </c>
      <c r="J53" s="43">
        <v>0.40986859869088627</v>
      </c>
      <c r="K53" s="44">
        <v>1.4</v>
      </c>
      <c r="L53" s="43">
        <f t="shared" si="6"/>
        <v>1.1476320763344814E-2</v>
      </c>
      <c r="M53" s="43">
        <f t="shared" si="7"/>
        <v>0.39839227792754145</v>
      </c>
      <c r="N53" s="43">
        <f t="shared" si="8"/>
        <v>0.42134491945423108</v>
      </c>
    </row>
    <row r="54" spans="1:14" x14ac:dyDescent="0.25">
      <c r="A54" s="11" t="s">
        <v>45</v>
      </c>
      <c r="B54" s="11" t="s">
        <v>44</v>
      </c>
      <c r="C54" s="11" t="s">
        <v>1</v>
      </c>
      <c r="D54" s="11" t="s">
        <v>55</v>
      </c>
      <c r="E54" s="12">
        <v>802622</v>
      </c>
      <c r="F54" s="15">
        <v>2</v>
      </c>
      <c r="G54" s="16">
        <f t="shared" si="0"/>
        <v>32104.880000000001</v>
      </c>
      <c r="H54" s="16">
        <f t="shared" si="1"/>
        <v>770517.12</v>
      </c>
      <c r="I54" s="16">
        <f t="shared" si="2"/>
        <v>834726.88</v>
      </c>
      <c r="J54" s="43">
        <v>0.39181191200534249</v>
      </c>
      <c r="K54" s="44">
        <v>1.8</v>
      </c>
      <c r="L54" s="43">
        <f t="shared" si="6"/>
        <v>1.410522883219233E-2</v>
      </c>
      <c r="M54" s="43">
        <f t="shared" si="7"/>
        <v>0.37770668317315015</v>
      </c>
      <c r="N54" s="43">
        <f t="shared" si="8"/>
        <v>0.40591714083753483</v>
      </c>
    </row>
    <row r="55" spans="1:14" x14ac:dyDescent="0.25">
      <c r="A55" s="11" t="s">
        <v>45</v>
      </c>
      <c r="B55" s="11" t="s">
        <v>44</v>
      </c>
      <c r="C55" s="11" t="s">
        <v>0</v>
      </c>
      <c r="D55" s="11" t="s">
        <v>55</v>
      </c>
      <c r="E55" s="12">
        <v>4433637</v>
      </c>
      <c r="F55" s="15">
        <v>1</v>
      </c>
      <c r="G55" s="16">
        <f t="shared" si="0"/>
        <v>88672.74</v>
      </c>
      <c r="H55" s="16">
        <f t="shared" si="1"/>
        <v>4344964.26</v>
      </c>
      <c r="I55" s="16">
        <f t="shared" si="2"/>
        <v>4522309.74</v>
      </c>
      <c r="J55" s="43">
        <v>0.33930401303940488</v>
      </c>
      <c r="K55" s="44">
        <v>0.9</v>
      </c>
      <c r="L55" s="43">
        <f t="shared" si="6"/>
        <v>6.1074722347092877E-3</v>
      </c>
      <c r="M55" s="43">
        <f t="shared" si="7"/>
        <v>0.33319654080469557</v>
      </c>
      <c r="N55" s="43">
        <f t="shared" si="8"/>
        <v>0.34541148527411419</v>
      </c>
    </row>
    <row r="56" spans="1:14" x14ac:dyDescent="0.25">
      <c r="A56" s="11" t="s">
        <v>45</v>
      </c>
      <c r="B56" s="11" t="s">
        <v>19</v>
      </c>
      <c r="C56" s="11" t="s">
        <v>21</v>
      </c>
      <c r="D56" s="11" t="s">
        <v>53</v>
      </c>
      <c r="E56" s="12">
        <v>83447</v>
      </c>
      <c r="F56" s="15">
        <v>6.8</v>
      </c>
      <c r="G56" s="16">
        <f t="shared" si="0"/>
        <v>11348.791999999999</v>
      </c>
      <c r="H56" s="16">
        <f t="shared" si="1"/>
        <v>72098.207999999999</v>
      </c>
      <c r="I56" s="16">
        <f t="shared" si="2"/>
        <v>94795.792000000001</v>
      </c>
      <c r="J56" s="43">
        <v>2.5892573451292287E-2</v>
      </c>
      <c r="K56" s="44">
        <v>7.5</v>
      </c>
      <c r="L56" s="43">
        <f t="shared" si="6"/>
        <v>3.8838860176938429E-3</v>
      </c>
      <c r="M56" s="43">
        <f t="shared" si="7"/>
        <v>2.2008687433598444E-2</v>
      </c>
      <c r="N56" s="43">
        <f t="shared" si="8"/>
        <v>2.9776459468986129E-2</v>
      </c>
    </row>
    <row r="57" spans="1:14" x14ac:dyDescent="0.25">
      <c r="A57" s="11" t="s">
        <v>45</v>
      </c>
      <c r="B57" s="11" t="s">
        <v>19</v>
      </c>
      <c r="C57" s="11" t="s">
        <v>31</v>
      </c>
      <c r="D57" s="11" t="s">
        <v>53</v>
      </c>
      <c r="E57" s="12">
        <v>436121</v>
      </c>
      <c r="F57" s="15">
        <v>3.5</v>
      </c>
      <c r="G57" s="16">
        <f t="shared" si="0"/>
        <v>30528.47</v>
      </c>
      <c r="H57" s="16">
        <f t="shared" si="1"/>
        <v>405592.53</v>
      </c>
      <c r="I57" s="16">
        <f t="shared" si="2"/>
        <v>466649.47</v>
      </c>
      <c r="J57" s="43">
        <v>0.10560467204923493</v>
      </c>
      <c r="K57" s="44">
        <v>3.5</v>
      </c>
      <c r="L57" s="43">
        <f t="shared" si="6"/>
        <v>7.392327043446445E-3</v>
      </c>
      <c r="M57" s="43">
        <f t="shared" si="7"/>
        <v>9.8212345005788487E-2</v>
      </c>
      <c r="N57" s="43">
        <f t="shared" si="8"/>
        <v>0.11299699909268138</v>
      </c>
    </row>
    <row r="58" spans="1:14" x14ac:dyDescent="0.25">
      <c r="A58" s="11" t="s">
        <v>45</v>
      </c>
      <c r="B58" s="11" t="s">
        <v>19</v>
      </c>
      <c r="C58" s="11" t="s">
        <v>32</v>
      </c>
      <c r="D58" s="11" t="s">
        <v>53</v>
      </c>
      <c r="E58" s="12">
        <v>1475855</v>
      </c>
      <c r="F58" s="15">
        <v>2</v>
      </c>
      <c r="G58" s="16">
        <f t="shared" si="0"/>
        <v>59034.2</v>
      </c>
      <c r="H58" s="16">
        <f t="shared" si="1"/>
        <v>1416820.8</v>
      </c>
      <c r="I58" s="16">
        <f t="shared" si="2"/>
        <v>1534889.2</v>
      </c>
      <c r="J58" s="43">
        <v>0.19786159776603571</v>
      </c>
      <c r="K58" s="44">
        <v>1.9</v>
      </c>
      <c r="L58" s="43">
        <f t="shared" si="6"/>
        <v>7.5187407151093566E-3</v>
      </c>
      <c r="M58" s="43">
        <f t="shared" si="7"/>
        <v>0.19034285705092635</v>
      </c>
      <c r="N58" s="43">
        <f t="shared" si="8"/>
        <v>0.20538033848114506</v>
      </c>
    </row>
    <row r="59" spans="1:14" x14ac:dyDescent="0.25">
      <c r="A59" s="11" t="s">
        <v>45</v>
      </c>
      <c r="B59" s="11" t="s">
        <v>19</v>
      </c>
      <c r="C59" s="11" t="s">
        <v>22</v>
      </c>
      <c r="D59" s="11" t="s">
        <v>53</v>
      </c>
      <c r="E59" s="12">
        <v>2316006</v>
      </c>
      <c r="F59" s="15">
        <v>1.3</v>
      </c>
      <c r="G59" s="16">
        <f t="shared" si="0"/>
        <v>60216.156000000003</v>
      </c>
      <c r="H59" s="16">
        <f t="shared" si="1"/>
        <v>2255789.844</v>
      </c>
      <c r="I59" s="16">
        <f t="shared" si="2"/>
        <v>2376222.156</v>
      </c>
      <c r="J59" s="43">
        <v>0.3186442739387082</v>
      </c>
      <c r="K59" s="44">
        <v>1.3</v>
      </c>
      <c r="L59" s="43">
        <f t="shared" si="6"/>
        <v>8.2847511224064131E-3</v>
      </c>
      <c r="M59" s="43">
        <f t="shared" si="7"/>
        <v>0.3103595228163018</v>
      </c>
      <c r="N59" s="43">
        <f t="shared" si="8"/>
        <v>0.3269290250611146</v>
      </c>
    </row>
    <row r="60" spans="1:14" x14ac:dyDescent="0.25">
      <c r="A60" s="11" t="s">
        <v>45</v>
      </c>
      <c r="B60" s="11" t="s">
        <v>19</v>
      </c>
      <c r="C60" s="11" t="s">
        <v>1</v>
      </c>
      <c r="D60" s="11" t="s">
        <v>53</v>
      </c>
      <c r="E60" s="12">
        <v>1401974</v>
      </c>
      <c r="F60" s="15">
        <v>1.7</v>
      </c>
      <c r="G60" s="16">
        <f t="shared" si="0"/>
        <v>47667.115999999995</v>
      </c>
      <c r="H60" s="16">
        <f t="shared" si="1"/>
        <v>1354306.8840000001</v>
      </c>
      <c r="I60" s="16">
        <f t="shared" si="2"/>
        <v>1449641.1159999999</v>
      </c>
      <c r="J60" s="43">
        <v>0.38555086945808476</v>
      </c>
      <c r="K60" s="44">
        <v>1.6</v>
      </c>
      <c r="L60" s="43">
        <f t="shared" si="6"/>
        <v>1.2337627822658712E-2</v>
      </c>
      <c r="M60" s="43">
        <f t="shared" si="7"/>
        <v>0.37321324163542602</v>
      </c>
      <c r="N60" s="43">
        <f t="shared" si="8"/>
        <v>0.39788849728074349</v>
      </c>
    </row>
    <row r="61" spans="1:14" x14ac:dyDescent="0.25">
      <c r="A61" s="11" t="s">
        <v>45</v>
      </c>
      <c r="B61" s="11" t="s">
        <v>19</v>
      </c>
      <c r="C61" s="11" t="s">
        <v>0</v>
      </c>
      <c r="D61" s="11" t="s">
        <v>53</v>
      </c>
      <c r="E61" s="12">
        <v>5713403</v>
      </c>
      <c r="F61" s="15">
        <v>0.9</v>
      </c>
      <c r="G61" s="16">
        <f t="shared" si="0"/>
        <v>102841.254</v>
      </c>
      <c r="H61" s="16">
        <f t="shared" si="1"/>
        <v>5610561.7460000003</v>
      </c>
      <c r="I61" s="16">
        <f t="shared" si="2"/>
        <v>5816244.2539999997</v>
      </c>
      <c r="J61" s="43">
        <v>0.22217140685748443</v>
      </c>
      <c r="K61" s="44">
        <v>0.9</v>
      </c>
      <c r="L61" s="43">
        <f t="shared" si="6"/>
        <v>3.9990853234347203E-3</v>
      </c>
      <c r="M61" s="43">
        <f t="shared" si="7"/>
        <v>0.21817232153404972</v>
      </c>
      <c r="N61" s="43">
        <f t="shared" si="8"/>
        <v>0.22617049218091914</v>
      </c>
    </row>
    <row r="62" spans="1:14" x14ac:dyDescent="0.25">
      <c r="A62" s="11" t="s">
        <v>45</v>
      </c>
      <c r="B62" s="11" t="s">
        <v>30</v>
      </c>
      <c r="C62" s="11" t="s">
        <v>21</v>
      </c>
      <c r="D62" s="11" t="s">
        <v>53</v>
      </c>
      <c r="E62" s="12">
        <v>41394</v>
      </c>
      <c r="F62" s="15">
        <v>9.8000000000000007</v>
      </c>
      <c r="G62" s="16">
        <f t="shared" si="0"/>
        <v>8113.2240000000002</v>
      </c>
      <c r="H62" s="16">
        <f t="shared" si="1"/>
        <v>33280.775999999998</v>
      </c>
      <c r="I62" s="16">
        <f t="shared" si="2"/>
        <v>49507.224000000002</v>
      </c>
      <c r="J62" s="43">
        <v>2.5109308047304543E-2</v>
      </c>
      <c r="K62" s="44">
        <v>10.6</v>
      </c>
      <c r="L62" s="43">
        <f t="shared" si="6"/>
        <v>5.3231733060285624E-3</v>
      </c>
      <c r="M62" s="43">
        <f t="shared" si="7"/>
        <v>1.9786134741275982E-2</v>
      </c>
      <c r="N62" s="43">
        <f t="shared" si="8"/>
        <v>3.0432481353333103E-2</v>
      </c>
    </row>
    <row r="63" spans="1:14" x14ac:dyDescent="0.25">
      <c r="A63" s="11" t="s">
        <v>45</v>
      </c>
      <c r="B63" s="11" t="s">
        <v>30</v>
      </c>
      <c r="C63" s="11" t="s">
        <v>31</v>
      </c>
      <c r="D63" s="11" t="s">
        <v>53</v>
      </c>
      <c r="E63" s="12">
        <v>214307</v>
      </c>
      <c r="F63" s="15">
        <v>5.0999999999999996</v>
      </c>
      <c r="G63" s="16">
        <f t="shared" si="0"/>
        <v>21859.313999999998</v>
      </c>
      <c r="H63" s="16">
        <f t="shared" si="1"/>
        <v>192447.68599999999</v>
      </c>
      <c r="I63" s="16">
        <f t="shared" si="2"/>
        <v>236166.31400000001</v>
      </c>
      <c r="J63" s="43">
        <v>0.10263720632852891</v>
      </c>
      <c r="K63" s="44">
        <v>5</v>
      </c>
      <c r="L63" s="43">
        <f t="shared" si="6"/>
        <v>1.026372063285289E-2</v>
      </c>
      <c r="M63" s="43">
        <f t="shared" si="7"/>
        <v>9.2373485695676022E-2</v>
      </c>
      <c r="N63" s="43">
        <f t="shared" si="8"/>
        <v>0.11290092696138179</v>
      </c>
    </row>
    <row r="64" spans="1:14" x14ac:dyDescent="0.25">
      <c r="A64" s="11" t="s">
        <v>45</v>
      </c>
      <c r="B64" s="11" t="s">
        <v>30</v>
      </c>
      <c r="C64" s="11" t="s">
        <v>32</v>
      </c>
      <c r="D64" s="11" t="s">
        <v>53</v>
      </c>
      <c r="E64" s="12">
        <v>710940</v>
      </c>
      <c r="F64" s="15">
        <v>2.9</v>
      </c>
      <c r="G64" s="16">
        <f t="shared" si="0"/>
        <v>41234.519999999997</v>
      </c>
      <c r="H64" s="16">
        <f t="shared" si="1"/>
        <v>669705.48</v>
      </c>
      <c r="I64" s="16">
        <f t="shared" si="2"/>
        <v>752174.52</v>
      </c>
      <c r="J64" s="43">
        <v>0.19056952394074209</v>
      </c>
      <c r="K64" s="44">
        <v>2.8</v>
      </c>
      <c r="L64" s="43">
        <f t="shared" si="6"/>
        <v>1.0671893340681556E-2</v>
      </c>
      <c r="M64" s="43">
        <f t="shared" si="7"/>
        <v>0.17989763060006053</v>
      </c>
      <c r="N64" s="43">
        <f t="shared" si="8"/>
        <v>0.20124141728142364</v>
      </c>
    </row>
    <row r="65" spans="1:14" x14ac:dyDescent="0.25">
      <c r="A65" s="11" t="s">
        <v>45</v>
      </c>
      <c r="B65" s="11" t="s">
        <v>30</v>
      </c>
      <c r="C65" s="11" t="s">
        <v>22</v>
      </c>
      <c r="D65" s="11" t="s">
        <v>53</v>
      </c>
      <c r="E65" s="12">
        <v>1336918</v>
      </c>
      <c r="F65" s="15">
        <v>2</v>
      </c>
      <c r="G65" s="16">
        <f t="shared" si="0"/>
        <v>53476.72</v>
      </c>
      <c r="H65" s="16">
        <f t="shared" si="1"/>
        <v>1283441.28</v>
      </c>
      <c r="I65" s="16">
        <f t="shared" si="2"/>
        <v>1390394.72</v>
      </c>
      <c r="J65" s="43">
        <v>0.37194717525378534</v>
      </c>
      <c r="K65" s="44">
        <v>1.5</v>
      </c>
      <c r="L65" s="43">
        <f t="shared" si="6"/>
        <v>1.115841525761356E-2</v>
      </c>
      <c r="M65" s="43">
        <f t="shared" si="7"/>
        <v>0.36078875999617177</v>
      </c>
      <c r="N65" s="43">
        <f t="shared" si="8"/>
        <v>0.38310559051139892</v>
      </c>
    </row>
    <row r="66" spans="1:14" x14ac:dyDescent="0.25">
      <c r="A66" s="11" t="s">
        <v>45</v>
      </c>
      <c r="B66" s="11" t="s">
        <v>30</v>
      </c>
      <c r="C66" s="11" t="s">
        <v>1</v>
      </c>
      <c r="D66" s="11" t="s">
        <v>53</v>
      </c>
      <c r="E66" s="12">
        <v>876676</v>
      </c>
      <c r="F66" s="15">
        <v>2</v>
      </c>
      <c r="G66" s="16">
        <f t="shared" ref="G66:G129" si="9">2*(E66*F66/100)</f>
        <v>35067.040000000001</v>
      </c>
      <c r="H66" s="16">
        <f t="shared" ref="H66:H129" si="10">E66-G66</f>
        <v>841608.96</v>
      </c>
      <c r="I66" s="16">
        <f t="shared" ref="I66:I129" si="11">E66+G66</f>
        <v>911743.04</v>
      </c>
      <c r="J66" s="43">
        <v>0.55213251039173694</v>
      </c>
      <c r="K66" s="44">
        <v>1.6</v>
      </c>
      <c r="L66" s="43">
        <f t="shared" ref="L66:L97" si="12">2*(J66*K66/100)</f>
        <v>1.7668240332535584E-2</v>
      </c>
      <c r="M66" s="43">
        <f t="shared" ref="M66:M97" si="13">J66-L66</f>
        <v>0.53446427005920139</v>
      </c>
      <c r="N66" s="43">
        <f t="shared" ref="N66:N97" si="14">J66+L66</f>
        <v>0.5698007507242725</v>
      </c>
    </row>
    <row r="67" spans="1:14" x14ac:dyDescent="0.25">
      <c r="A67" s="11" t="s">
        <v>45</v>
      </c>
      <c r="B67" s="11" t="s">
        <v>30</v>
      </c>
      <c r="C67" s="11" t="s">
        <v>0</v>
      </c>
      <c r="D67" s="11" t="s">
        <v>53</v>
      </c>
      <c r="E67" s="12">
        <v>3180235</v>
      </c>
      <c r="F67" s="15">
        <v>1.1000000000000001</v>
      </c>
      <c r="G67" s="16">
        <f t="shared" si="9"/>
        <v>69965.170000000013</v>
      </c>
      <c r="H67" s="16">
        <f t="shared" si="10"/>
        <v>3110269.83</v>
      </c>
      <c r="I67" s="16">
        <f t="shared" si="11"/>
        <v>3250200.17</v>
      </c>
      <c r="J67" s="43">
        <v>0.25141509359381597</v>
      </c>
      <c r="K67" s="44">
        <v>1.1000000000000001</v>
      </c>
      <c r="L67" s="43">
        <f t="shared" si="12"/>
        <v>5.5311320590639527E-3</v>
      </c>
      <c r="M67" s="43">
        <f t="shared" si="13"/>
        <v>0.24588396153475203</v>
      </c>
      <c r="N67" s="43">
        <f t="shared" si="14"/>
        <v>0.25694622565287994</v>
      </c>
    </row>
    <row r="68" spans="1:14" x14ac:dyDescent="0.25">
      <c r="A68" s="11" t="s">
        <v>45</v>
      </c>
      <c r="B68" s="11" t="s">
        <v>44</v>
      </c>
      <c r="C68" s="11" t="s">
        <v>21</v>
      </c>
      <c r="D68" s="11" t="s">
        <v>53</v>
      </c>
      <c r="E68" s="12">
        <v>42053</v>
      </c>
      <c r="F68" s="15">
        <v>9.8000000000000007</v>
      </c>
      <c r="G68" s="16">
        <f t="shared" si="9"/>
        <v>8242.3880000000008</v>
      </c>
      <c r="H68" s="16">
        <f t="shared" si="10"/>
        <v>33810.612000000001</v>
      </c>
      <c r="I68" s="16">
        <f t="shared" si="11"/>
        <v>50295.387999999999</v>
      </c>
      <c r="J68" s="43">
        <v>2.6712800394343008E-2</v>
      </c>
      <c r="K68" s="44">
        <v>10.6</v>
      </c>
      <c r="L68" s="43">
        <f t="shared" si="12"/>
        <v>5.6631136836007177E-3</v>
      </c>
      <c r="M68" s="43">
        <f t="shared" si="13"/>
        <v>2.1049686710742289E-2</v>
      </c>
      <c r="N68" s="43">
        <f t="shared" si="14"/>
        <v>3.2375914077943727E-2</v>
      </c>
    </row>
    <row r="69" spans="1:14" x14ac:dyDescent="0.25">
      <c r="A69" s="11" t="s">
        <v>45</v>
      </c>
      <c r="B69" s="11" t="s">
        <v>44</v>
      </c>
      <c r="C69" s="11" t="s">
        <v>31</v>
      </c>
      <c r="D69" s="11" t="s">
        <v>53</v>
      </c>
      <c r="E69" s="12">
        <v>221814</v>
      </c>
      <c r="F69" s="15">
        <v>5.0999999999999996</v>
      </c>
      <c r="G69" s="16">
        <f t="shared" si="9"/>
        <v>22625.027999999998</v>
      </c>
      <c r="H69" s="16">
        <f t="shared" si="10"/>
        <v>199188.97200000001</v>
      </c>
      <c r="I69" s="16">
        <f t="shared" si="11"/>
        <v>244439.02799999999</v>
      </c>
      <c r="J69" s="43">
        <v>0.10863937042119833</v>
      </c>
      <c r="K69" s="44">
        <v>5</v>
      </c>
      <c r="L69" s="43">
        <f t="shared" si="12"/>
        <v>1.0863937042119833E-2</v>
      </c>
      <c r="M69" s="43">
        <f t="shared" si="13"/>
        <v>9.7775433379078486E-2</v>
      </c>
      <c r="N69" s="43">
        <f t="shared" si="14"/>
        <v>0.11950330746331816</v>
      </c>
    </row>
    <row r="70" spans="1:14" x14ac:dyDescent="0.25">
      <c r="A70" s="11" t="s">
        <v>45</v>
      </c>
      <c r="B70" s="11" t="s">
        <v>44</v>
      </c>
      <c r="C70" s="11" t="s">
        <v>32</v>
      </c>
      <c r="D70" s="11" t="s">
        <v>53</v>
      </c>
      <c r="E70" s="12">
        <v>764915</v>
      </c>
      <c r="F70" s="15">
        <v>2</v>
      </c>
      <c r="G70" s="16">
        <f t="shared" si="9"/>
        <v>30596.6</v>
      </c>
      <c r="H70" s="16">
        <f t="shared" si="10"/>
        <v>734318.4</v>
      </c>
      <c r="I70" s="16">
        <f t="shared" si="11"/>
        <v>795511.6</v>
      </c>
      <c r="J70" s="43">
        <v>0.20515794894352032</v>
      </c>
      <c r="K70" s="44">
        <v>2.1</v>
      </c>
      <c r="L70" s="43">
        <f t="shared" si="12"/>
        <v>8.6166338556278536E-3</v>
      </c>
      <c r="M70" s="43">
        <f t="shared" si="13"/>
        <v>0.19654131508789247</v>
      </c>
      <c r="N70" s="43">
        <f t="shared" si="14"/>
        <v>0.21377458279914818</v>
      </c>
    </row>
    <row r="71" spans="1:14" x14ac:dyDescent="0.25">
      <c r="A71" s="11" t="s">
        <v>45</v>
      </c>
      <c r="B71" s="11" t="s">
        <v>44</v>
      </c>
      <c r="C71" s="11" t="s">
        <v>22</v>
      </c>
      <c r="D71" s="11" t="s">
        <v>53</v>
      </c>
      <c r="E71" s="12">
        <v>979088</v>
      </c>
      <c r="F71" s="15">
        <v>2.2999999999999998</v>
      </c>
      <c r="G71" s="16">
        <f t="shared" si="9"/>
        <v>45038.047999999995</v>
      </c>
      <c r="H71" s="16">
        <f t="shared" si="10"/>
        <v>934049.95200000005</v>
      </c>
      <c r="I71" s="16">
        <f t="shared" si="11"/>
        <v>1024126.048</v>
      </c>
      <c r="J71" s="43">
        <v>0.26649566024013482</v>
      </c>
      <c r="K71" s="44">
        <v>2.2000000000000002</v>
      </c>
      <c r="L71" s="43">
        <f t="shared" si="12"/>
        <v>1.1725809050565934E-2</v>
      </c>
      <c r="M71" s="43">
        <f t="shared" si="13"/>
        <v>0.25476985118956891</v>
      </c>
      <c r="N71" s="43">
        <f t="shared" si="14"/>
        <v>0.27822146929070074</v>
      </c>
    </row>
    <row r="72" spans="1:14" x14ac:dyDescent="0.25">
      <c r="A72" s="11" t="s">
        <v>45</v>
      </c>
      <c r="B72" s="11" t="s">
        <v>44</v>
      </c>
      <c r="C72" s="11" t="s">
        <v>1</v>
      </c>
      <c r="D72" s="11" t="s">
        <v>53</v>
      </c>
      <c r="E72" s="12">
        <v>525298</v>
      </c>
      <c r="F72" s="15">
        <v>2.6</v>
      </c>
      <c r="G72" s="16">
        <f t="shared" si="9"/>
        <v>27315.495999999999</v>
      </c>
      <c r="H72" s="16">
        <f t="shared" si="10"/>
        <v>497982.50400000002</v>
      </c>
      <c r="I72" s="16">
        <f t="shared" si="11"/>
        <v>552613.49600000004</v>
      </c>
      <c r="J72" s="43">
        <v>0.25643206111043854</v>
      </c>
      <c r="K72" s="44">
        <v>2.6</v>
      </c>
      <c r="L72" s="43">
        <f t="shared" si="12"/>
        <v>1.3334467177742804E-2</v>
      </c>
      <c r="M72" s="43">
        <f t="shared" si="13"/>
        <v>0.24309759393269573</v>
      </c>
      <c r="N72" s="43">
        <f t="shared" si="14"/>
        <v>0.26976652828818132</v>
      </c>
    </row>
    <row r="73" spans="1:14" x14ac:dyDescent="0.25">
      <c r="A73" s="11" t="s">
        <v>45</v>
      </c>
      <c r="B73" s="11" t="s">
        <v>44</v>
      </c>
      <c r="C73" s="11" t="s">
        <v>0</v>
      </c>
      <c r="D73" s="11" t="s">
        <v>53</v>
      </c>
      <c r="E73" s="12">
        <v>2533168</v>
      </c>
      <c r="F73" s="15">
        <v>1.4</v>
      </c>
      <c r="G73" s="16">
        <f t="shared" si="9"/>
        <v>70928.703999999998</v>
      </c>
      <c r="H73" s="16">
        <f t="shared" si="10"/>
        <v>2462239.2960000001</v>
      </c>
      <c r="I73" s="16">
        <f t="shared" si="11"/>
        <v>2604096.7039999999</v>
      </c>
      <c r="J73" s="43">
        <v>0.19386211860942199</v>
      </c>
      <c r="K73" s="44">
        <v>1.4</v>
      </c>
      <c r="L73" s="43">
        <f t="shared" si="12"/>
        <v>5.4281393210638155E-3</v>
      </c>
      <c r="M73" s="43">
        <f t="shared" si="13"/>
        <v>0.18843397928835817</v>
      </c>
      <c r="N73" s="43">
        <f t="shared" si="14"/>
        <v>0.1992902579304858</v>
      </c>
    </row>
    <row r="74" spans="1:14" x14ac:dyDescent="0.25">
      <c r="A74" s="11" t="s">
        <v>45</v>
      </c>
      <c r="B74" s="11" t="s">
        <v>19</v>
      </c>
      <c r="C74" s="11" t="s">
        <v>21</v>
      </c>
      <c r="D74" s="11" t="s">
        <v>54</v>
      </c>
      <c r="E74" s="12">
        <v>392811</v>
      </c>
      <c r="F74" s="15">
        <v>3.4</v>
      </c>
      <c r="G74" s="16">
        <f t="shared" si="9"/>
        <v>26711.147999999997</v>
      </c>
      <c r="H74" s="16">
        <f t="shared" si="10"/>
        <v>366099.85200000001</v>
      </c>
      <c r="I74" s="16">
        <f t="shared" si="11"/>
        <v>419522.14799999999</v>
      </c>
      <c r="J74" s="43">
        <v>0.12188440171576659</v>
      </c>
      <c r="K74" s="44">
        <v>3.4</v>
      </c>
      <c r="L74" s="43">
        <f t="shared" si="12"/>
        <v>8.2881393166721277E-3</v>
      </c>
      <c r="M74" s="43">
        <f t="shared" si="13"/>
        <v>0.11359626239909446</v>
      </c>
      <c r="N74" s="43">
        <f t="shared" si="14"/>
        <v>0.13017254103243872</v>
      </c>
    </row>
    <row r="75" spans="1:14" x14ac:dyDescent="0.25">
      <c r="A75" s="11" t="s">
        <v>45</v>
      </c>
      <c r="B75" s="11" t="s">
        <v>19</v>
      </c>
      <c r="C75" s="11" t="s">
        <v>31</v>
      </c>
      <c r="D75" s="11" t="s">
        <v>54</v>
      </c>
      <c r="E75" s="12">
        <v>681265</v>
      </c>
      <c r="F75" s="15">
        <v>3.1</v>
      </c>
      <c r="G75" s="16">
        <f t="shared" si="9"/>
        <v>42238.43</v>
      </c>
      <c r="H75" s="16">
        <f t="shared" si="10"/>
        <v>639026.56999999995</v>
      </c>
      <c r="I75" s="16">
        <f t="shared" si="11"/>
        <v>723503.43</v>
      </c>
      <c r="J75" s="43">
        <v>0.16496515165200032</v>
      </c>
      <c r="K75" s="44">
        <v>3.1</v>
      </c>
      <c r="L75" s="43">
        <f t="shared" si="12"/>
        <v>1.022783940242402E-2</v>
      </c>
      <c r="M75" s="43">
        <f t="shared" si="13"/>
        <v>0.15473731224957629</v>
      </c>
      <c r="N75" s="43">
        <f t="shared" si="14"/>
        <v>0.17519299105442435</v>
      </c>
    </row>
    <row r="76" spans="1:14" x14ac:dyDescent="0.25">
      <c r="A76" s="11" t="s">
        <v>45</v>
      </c>
      <c r="B76" s="11" t="s">
        <v>19</v>
      </c>
      <c r="C76" s="11" t="s">
        <v>32</v>
      </c>
      <c r="D76" s="11" t="s">
        <v>54</v>
      </c>
      <c r="E76" s="12">
        <v>1174244</v>
      </c>
      <c r="F76" s="15">
        <v>2.9</v>
      </c>
      <c r="G76" s="16">
        <f t="shared" si="9"/>
        <v>68106.152000000002</v>
      </c>
      <c r="H76" s="16">
        <f t="shared" si="10"/>
        <v>1106137.848</v>
      </c>
      <c r="I76" s="16">
        <f t="shared" si="11"/>
        <v>1242350.152</v>
      </c>
      <c r="J76" s="43">
        <v>0.15742589482515615</v>
      </c>
      <c r="K76" s="44">
        <v>2</v>
      </c>
      <c r="L76" s="43">
        <f t="shared" si="12"/>
        <v>6.297035793006246E-3</v>
      </c>
      <c r="M76" s="43">
        <f t="shared" si="13"/>
        <v>0.1511288590321499</v>
      </c>
      <c r="N76" s="43">
        <f t="shared" si="14"/>
        <v>0.1637229306181624</v>
      </c>
    </row>
    <row r="77" spans="1:14" x14ac:dyDescent="0.25">
      <c r="A77" s="11" t="s">
        <v>45</v>
      </c>
      <c r="B77" s="11" t="s">
        <v>19</v>
      </c>
      <c r="C77" s="11" t="s">
        <v>22</v>
      </c>
      <c r="D77" s="11" t="s">
        <v>54</v>
      </c>
      <c r="E77" s="12">
        <v>1018272</v>
      </c>
      <c r="F77" s="15">
        <v>2</v>
      </c>
      <c r="G77" s="16">
        <f t="shared" si="9"/>
        <v>40730.879999999997</v>
      </c>
      <c r="H77" s="16">
        <f t="shared" si="10"/>
        <v>977541.12</v>
      </c>
      <c r="I77" s="16">
        <f t="shared" si="11"/>
        <v>1059002.8799999999</v>
      </c>
      <c r="J77" s="43">
        <v>0.14009745316381575</v>
      </c>
      <c r="K77" s="44">
        <v>2</v>
      </c>
      <c r="L77" s="43">
        <f t="shared" si="12"/>
        <v>5.6038981265526299E-3</v>
      </c>
      <c r="M77" s="43">
        <f t="shared" si="13"/>
        <v>0.13449355503726312</v>
      </c>
      <c r="N77" s="43">
        <f t="shared" si="14"/>
        <v>0.14570135129036837</v>
      </c>
    </row>
    <row r="78" spans="1:14" x14ac:dyDescent="0.25">
      <c r="A78" s="11" t="s">
        <v>45</v>
      </c>
      <c r="B78" s="11" t="s">
        <v>19</v>
      </c>
      <c r="C78" s="11" t="s">
        <v>1</v>
      </c>
      <c r="D78" s="11" t="s">
        <v>54</v>
      </c>
      <c r="E78" s="12">
        <v>480164</v>
      </c>
      <c r="F78" s="15">
        <v>2.8</v>
      </c>
      <c r="G78" s="16">
        <f t="shared" si="9"/>
        <v>26889.183999999997</v>
      </c>
      <c r="H78" s="16">
        <f t="shared" si="10"/>
        <v>453274.81599999999</v>
      </c>
      <c r="I78" s="16">
        <f t="shared" si="11"/>
        <v>507053.18400000001</v>
      </c>
      <c r="J78" s="43">
        <v>0.13204784659520918</v>
      </c>
      <c r="K78" s="44">
        <v>2.8</v>
      </c>
      <c r="L78" s="43">
        <f t="shared" si="12"/>
        <v>7.3946794093317138E-3</v>
      </c>
      <c r="M78" s="43">
        <f t="shared" si="13"/>
        <v>0.12465316718587748</v>
      </c>
      <c r="N78" s="43">
        <f t="shared" si="14"/>
        <v>0.13944252600454091</v>
      </c>
    </row>
    <row r="79" spans="1:14" x14ac:dyDescent="0.25">
      <c r="A79" s="11" t="s">
        <v>45</v>
      </c>
      <c r="B79" s="11" t="s">
        <v>19</v>
      </c>
      <c r="C79" s="11" t="s">
        <v>0</v>
      </c>
      <c r="D79" s="11" t="s">
        <v>54</v>
      </c>
      <c r="E79" s="12">
        <v>3746756</v>
      </c>
      <c r="F79" s="15">
        <v>1.1000000000000001</v>
      </c>
      <c r="G79" s="16">
        <f t="shared" si="9"/>
        <v>82428.632000000012</v>
      </c>
      <c r="H79" s="16">
        <f t="shared" si="10"/>
        <v>3664327.3679999998</v>
      </c>
      <c r="I79" s="16">
        <f t="shared" si="11"/>
        <v>3829184.6320000002</v>
      </c>
      <c r="J79" s="43">
        <v>0.14569636548861001</v>
      </c>
      <c r="K79" s="44">
        <v>1.1000000000000001</v>
      </c>
      <c r="L79" s="43">
        <f t="shared" si="12"/>
        <v>3.2053200407494205E-3</v>
      </c>
      <c r="M79" s="43">
        <f t="shared" si="13"/>
        <v>0.14249104544786059</v>
      </c>
      <c r="N79" s="43">
        <f t="shared" si="14"/>
        <v>0.14890168552935942</v>
      </c>
    </row>
    <row r="80" spans="1:14" x14ac:dyDescent="0.25">
      <c r="A80" s="11" t="s">
        <v>45</v>
      </c>
      <c r="B80" s="11" t="s">
        <v>30</v>
      </c>
      <c r="C80" s="11" t="s">
        <v>21</v>
      </c>
      <c r="D80" s="11" t="s">
        <v>54</v>
      </c>
      <c r="E80" s="12">
        <v>191848</v>
      </c>
      <c r="F80" s="15">
        <v>5</v>
      </c>
      <c r="G80" s="16">
        <f t="shared" si="9"/>
        <v>19184.8</v>
      </c>
      <c r="H80" s="16">
        <f t="shared" si="10"/>
        <v>172663.2</v>
      </c>
      <c r="I80" s="16">
        <f t="shared" si="11"/>
        <v>211032.8</v>
      </c>
      <c r="J80" s="43">
        <v>0.12190273646205882</v>
      </c>
      <c r="K80" s="44">
        <v>5.3</v>
      </c>
      <c r="L80" s="43">
        <f t="shared" si="12"/>
        <v>1.2921690064978236E-2</v>
      </c>
      <c r="M80" s="43">
        <f t="shared" si="13"/>
        <v>0.10898104639708059</v>
      </c>
      <c r="N80" s="43">
        <f t="shared" si="14"/>
        <v>0.13482442652703705</v>
      </c>
    </row>
    <row r="81" spans="1:23" x14ac:dyDescent="0.25">
      <c r="A81" s="11" t="s">
        <v>45</v>
      </c>
      <c r="B81" s="11" t="s">
        <v>30</v>
      </c>
      <c r="C81" s="11" t="s">
        <v>31</v>
      </c>
      <c r="D81" s="11" t="s">
        <v>54</v>
      </c>
      <c r="E81" s="12">
        <v>333836</v>
      </c>
      <c r="F81" s="15">
        <v>4.0999999999999996</v>
      </c>
      <c r="G81" s="16">
        <f t="shared" si="9"/>
        <v>27374.551999999996</v>
      </c>
      <c r="H81" s="16">
        <f t="shared" si="10"/>
        <v>306461.44799999997</v>
      </c>
      <c r="I81" s="16">
        <f t="shared" si="11"/>
        <v>361210.55200000003</v>
      </c>
      <c r="J81" s="43">
        <v>0.16639280078352303</v>
      </c>
      <c r="K81" s="44">
        <v>4</v>
      </c>
      <c r="L81" s="43">
        <f t="shared" si="12"/>
        <v>1.3311424062681843E-2</v>
      </c>
      <c r="M81" s="43">
        <f t="shared" si="13"/>
        <v>0.15308137672084118</v>
      </c>
      <c r="N81" s="43">
        <f t="shared" si="14"/>
        <v>0.17970422484620488</v>
      </c>
    </row>
    <row r="82" spans="1:23" x14ac:dyDescent="0.25">
      <c r="A82" s="11" t="s">
        <v>45</v>
      </c>
      <c r="B82" s="11" t="s">
        <v>30</v>
      </c>
      <c r="C82" s="11" t="s">
        <v>32</v>
      </c>
      <c r="D82" s="11" t="s">
        <v>54</v>
      </c>
      <c r="E82" s="12">
        <v>570717</v>
      </c>
      <c r="F82" s="15">
        <v>2.9</v>
      </c>
      <c r="G82" s="16">
        <f t="shared" si="9"/>
        <v>33101.586000000003</v>
      </c>
      <c r="H82" s="16">
        <f t="shared" si="10"/>
        <v>537615.41399999999</v>
      </c>
      <c r="I82" s="16">
        <f t="shared" si="11"/>
        <v>603818.58600000001</v>
      </c>
      <c r="J82" s="43">
        <v>0.161777158516027</v>
      </c>
      <c r="K82" s="44">
        <v>2.8</v>
      </c>
      <c r="L82" s="43">
        <f t="shared" si="12"/>
        <v>9.0595208768975109E-3</v>
      </c>
      <c r="M82" s="43">
        <f t="shared" si="13"/>
        <v>0.15271763763912949</v>
      </c>
      <c r="N82" s="43">
        <f t="shared" si="14"/>
        <v>0.17083667939292452</v>
      </c>
    </row>
    <row r="83" spans="1:23" x14ac:dyDescent="0.25">
      <c r="A83" s="11" t="s">
        <v>45</v>
      </c>
      <c r="B83" s="11" t="s">
        <v>30</v>
      </c>
      <c r="C83" s="11" t="s">
        <v>22</v>
      </c>
      <c r="D83" s="11" t="s">
        <v>54</v>
      </c>
      <c r="E83" s="12">
        <v>526743</v>
      </c>
      <c r="F83" s="15">
        <v>2.9</v>
      </c>
      <c r="G83" s="16">
        <f t="shared" si="9"/>
        <v>30551.093999999997</v>
      </c>
      <c r="H83" s="16">
        <f t="shared" si="10"/>
        <v>496191.90600000002</v>
      </c>
      <c r="I83" s="16">
        <f t="shared" si="11"/>
        <v>557294.09400000004</v>
      </c>
      <c r="J83" s="43">
        <v>0.13674946638860264</v>
      </c>
      <c r="K83" s="44">
        <v>2.9</v>
      </c>
      <c r="L83" s="43">
        <f t="shared" si="12"/>
        <v>7.9314690505389532E-3</v>
      </c>
      <c r="M83" s="43">
        <f t="shared" si="13"/>
        <v>0.12881799733806368</v>
      </c>
      <c r="N83" s="43">
        <f t="shared" si="14"/>
        <v>0.14468093543914159</v>
      </c>
    </row>
    <row r="84" spans="1:23" x14ac:dyDescent="0.25">
      <c r="A84" s="11" t="s">
        <v>45</v>
      </c>
      <c r="B84" s="11" t="s">
        <v>30</v>
      </c>
      <c r="C84" s="11" t="s">
        <v>1</v>
      </c>
      <c r="D84" s="11" t="s">
        <v>54</v>
      </c>
      <c r="E84" s="12">
        <v>277324</v>
      </c>
      <c r="F84" s="15">
        <v>3.8</v>
      </c>
      <c r="G84" s="16">
        <f t="shared" si="9"/>
        <v>21076.624</v>
      </c>
      <c r="H84" s="16">
        <f t="shared" si="10"/>
        <v>256247.37599999999</v>
      </c>
      <c r="I84" s="16">
        <f t="shared" si="11"/>
        <v>298400.62400000001</v>
      </c>
      <c r="J84" s="43">
        <v>0.12774908678674896</v>
      </c>
      <c r="K84" s="44">
        <v>3.8</v>
      </c>
      <c r="L84" s="43">
        <f t="shared" si="12"/>
        <v>9.7089305957929212E-3</v>
      </c>
      <c r="M84" s="43">
        <f t="shared" si="13"/>
        <v>0.11804015619095604</v>
      </c>
      <c r="N84" s="43">
        <f t="shared" si="14"/>
        <v>0.13745801738254187</v>
      </c>
    </row>
    <row r="85" spans="1:23" x14ac:dyDescent="0.25">
      <c r="A85" s="11" t="s">
        <v>45</v>
      </c>
      <c r="B85" s="11" t="s">
        <v>30</v>
      </c>
      <c r="C85" s="11" t="s">
        <v>0</v>
      </c>
      <c r="D85" s="11" t="s">
        <v>54</v>
      </c>
      <c r="E85" s="12">
        <v>1900468</v>
      </c>
      <c r="F85" s="15">
        <v>1.7</v>
      </c>
      <c r="G85" s="16">
        <f t="shared" si="9"/>
        <v>64615.912000000004</v>
      </c>
      <c r="H85" s="16">
        <f t="shared" si="10"/>
        <v>1835852.088</v>
      </c>
      <c r="I85" s="16">
        <f t="shared" si="11"/>
        <v>1965083.912</v>
      </c>
      <c r="J85" s="43">
        <v>0.14595923581783712</v>
      </c>
      <c r="K85" s="44">
        <v>2</v>
      </c>
      <c r="L85" s="43">
        <f t="shared" si="12"/>
        <v>5.8383694327134852E-3</v>
      </c>
      <c r="M85" s="43">
        <f t="shared" si="13"/>
        <v>0.14012086638512364</v>
      </c>
      <c r="N85" s="43">
        <f t="shared" si="14"/>
        <v>0.15179760525055061</v>
      </c>
    </row>
    <row r="86" spans="1:23" x14ac:dyDescent="0.25">
      <c r="A86" s="11" t="s">
        <v>45</v>
      </c>
      <c r="B86" s="11" t="s">
        <v>44</v>
      </c>
      <c r="C86" s="11" t="s">
        <v>21</v>
      </c>
      <c r="D86" s="11" t="s">
        <v>54</v>
      </c>
      <c r="E86" s="12">
        <v>200963</v>
      </c>
      <c r="F86" s="15">
        <v>4.2</v>
      </c>
      <c r="G86" s="16">
        <f t="shared" si="9"/>
        <v>16880.892000000003</v>
      </c>
      <c r="H86" s="16">
        <f t="shared" si="10"/>
        <v>184082.10800000001</v>
      </c>
      <c r="I86" s="16">
        <f t="shared" si="11"/>
        <v>217843.89199999999</v>
      </c>
      <c r="J86" s="43">
        <v>0.12186520177047815</v>
      </c>
      <c r="K86" s="44">
        <v>4.5999999999999996</v>
      </c>
      <c r="L86" s="43">
        <f t="shared" si="12"/>
        <v>1.1211598562883989E-2</v>
      </c>
      <c r="M86" s="43">
        <f t="shared" si="13"/>
        <v>0.11065360320759415</v>
      </c>
      <c r="N86" s="43">
        <f t="shared" si="14"/>
        <v>0.13307680033336214</v>
      </c>
    </row>
    <row r="87" spans="1:23" x14ac:dyDescent="0.25">
      <c r="A87" s="11" t="s">
        <v>45</v>
      </c>
      <c r="B87" s="11" t="s">
        <v>44</v>
      </c>
      <c r="C87" s="11" t="s">
        <v>31</v>
      </c>
      <c r="D87" s="11" t="s">
        <v>54</v>
      </c>
      <c r="E87" s="12">
        <v>347429</v>
      </c>
      <c r="F87" s="15">
        <v>4.0999999999999996</v>
      </c>
      <c r="G87" s="16">
        <f t="shared" si="9"/>
        <v>28489.178</v>
      </c>
      <c r="H87" s="16">
        <f t="shared" si="10"/>
        <v>318939.82199999999</v>
      </c>
      <c r="I87" s="16">
        <f t="shared" si="11"/>
        <v>375918.17800000001</v>
      </c>
      <c r="J87" s="43">
        <v>0.1635051568608436</v>
      </c>
      <c r="K87" s="44">
        <v>4</v>
      </c>
      <c r="L87" s="43">
        <f t="shared" si="12"/>
        <v>1.3080412548867488E-2</v>
      </c>
      <c r="M87" s="43">
        <f t="shared" si="13"/>
        <v>0.15042474431197611</v>
      </c>
      <c r="N87" s="43">
        <f t="shared" si="14"/>
        <v>0.1765855694097111</v>
      </c>
    </row>
    <row r="88" spans="1:23" x14ac:dyDescent="0.25">
      <c r="A88" s="11" t="s">
        <v>45</v>
      </c>
      <c r="B88" s="11" t="s">
        <v>44</v>
      </c>
      <c r="C88" s="11" t="s">
        <v>32</v>
      </c>
      <c r="D88" s="11" t="s">
        <v>54</v>
      </c>
      <c r="E88" s="12">
        <v>603527</v>
      </c>
      <c r="F88" s="15">
        <v>2.9</v>
      </c>
      <c r="G88" s="16">
        <f t="shared" si="9"/>
        <v>35004.565999999999</v>
      </c>
      <c r="H88" s="16">
        <f t="shared" si="10"/>
        <v>568522.43400000001</v>
      </c>
      <c r="I88" s="16">
        <f t="shared" si="11"/>
        <v>638531.56599999999</v>
      </c>
      <c r="J88" s="43">
        <v>0.15307207878940676</v>
      </c>
      <c r="K88" s="44">
        <v>2.8</v>
      </c>
      <c r="L88" s="43">
        <f t="shared" si="12"/>
        <v>8.572036412206779E-3</v>
      </c>
      <c r="M88" s="43">
        <f t="shared" si="13"/>
        <v>0.14450004237719999</v>
      </c>
      <c r="N88" s="43">
        <f t="shared" si="14"/>
        <v>0.16164411520161354</v>
      </c>
    </row>
    <row r="89" spans="1:23" x14ac:dyDescent="0.25">
      <c r="A89" s="11" t="s">
        <v>45</v>
      </c>
      <c r="B89" s="11" t="s">
        <v>44</v>
      </c>
      <c r="C89" s="11" t="s">
        <v>22</v>
      </c>
      <c r="D89" s="11" t="s">
        <v>54</v>
      </c>
      <c r="E89" s="12">
        <v>491529</v>
      </c>
      <c r="F89" s="15">
        <v>3.1</v>
      </c>
      <c r="G89" s="16">
        <f t="shared" si="9"/>
        <v>30474.798000000003</v>
      </c>
      <c r="H89" s="16">
        <f t="shared" si="10"/>
        <v>461054.20199999999</v>
      </c>
      <c r="I89" s="16">
        <f t="shared" si="11"/>
        <v>522003.79800000001</v>
      </c>
      <c r="J89" s="43">
        <v>0.14337293845075147</v>
      </c>
      <c r="K89" s="44">
        <v>3.1</v>
      </c>
      <c r="L89" s="43">
        <f t="shared" si="12"/>
        <v>8.8891221839465916E-3</v>
      </c>
      <c r="M89" s="43">
        <f t="shared" si="13"/>
        <v>0.13448381626680489</v>
      </c>
      <c r="N89" s="43">
        <f t="shared" si="14"/>
        <v>0.15226206063469805</v>
      </c>
    </row>
    <row r="90" spans="1:23" x14ac:dyDescent="0.25">
      <c r="A90" s="11" t="s">
        <v>45</v>
      </c>
      <c r="B90" s="11" t="s">
        <v>44</v>
      </c>
      <c r="C90" s="11" t="s">
        <v>1</v>
      </c>
      <c r="D90" s="11" t="s">
        <v>54</v>
      </c>
      <c r="E90" s="12">
        <v>202840</v>
      </c>
      <c r="F90" s="15">
        <v>4.3</v>
      </c>
      <c r="G90" s="16">
        <f t="shared" si="9"/>
        <v>17444.240000000002</v>
      </c>
      <c r="H90" s="16">
        <f t="shared" si="10"/>
        <v>185395.76</v>
      </c>
      <c r="I90" s="16">
        <f t="shared" si="11"/>
        <v>220284.24</v>
      </c>
      <c r="J90" s="43">
        <v>0.13537985089490395</v>
      </c>
      <c r="K90" s="44">
        <v>4.3</v>
      </c>
      <c r="L90" s="43">
        <f t="shared" si="12"/>
        <v>1.1642667176961739E-2</v>
      </c>
      <c r="M90" s="43">
        <f t="shared" si="13"/>
        <v>0.12373718371794221</v>
      </c>
      <c r="N90" s="43">
        <f t="shared" si="14"/>
        <v>0.1470225180718657</v>
      </c>
    </row>
    <row r="91" spans="1:23" x14ac:dyDescent="0.25">
      <c r="A91" s="11" t="s">
        <v>45</v>
      </c>
      <c r="B91" s="11" t="s">
        <v>44</v>
      </c>
      <c r="C91" s="11" t="s">
        <v>0</v>
      </c>
      <c r="D91" s="11" t="s">
        <v>54</v>
      </c>
      <c r="E91" s="12">
        <v>1846288</v>
      </c>
      <c r="F91" s="15">
        <v>1.7</v>
      </c>
      <c r="G91" s="16">
        <f t="shared" si="9"/>
        <v>62773.792000000001</v>
      </c>
      <c r="H91" s="16">
        <f t="shared" si="10"/>
        <v>1783514.2080000001</v>
      </c>
      <c r="I91" s="16">
        <f t="shared" si="11"/>
        <v>1909061.7919999999</v>
      </c>
      <c r="J91" s="43">
        <v>0.14544189442998293</v>
      </c>
      <c r="K91" s="44">
        <v>2</v>
      </c>
      <c r="L91" s="43">
        <f t="shared" si="12"/>
        <v>5.8176757771993166E-3</v>
      </c>
      <c r="M91" s="43">
        <f t="shared" si="13"/>
        <v>0.1396242186527836</v>
      </c>
      <c r="N91" s="43">
        <f t="shared" si="14"/>
        <v>0.15125957020718225</v>
      </c>
    </row>
    <row r="92" spans="1:23" x14ac:dyDescent="0.25">
      <c r="A92" s="11" t="s">
        <v>45</v>
      </c>
      <c r="B92" s="11" t="s">
        <v>19</v>
      </c>
      <c r="C92" s="11" t="s">
        <v>21</v>
      </c>
      <c r="D92" s="11" t="s">
        <v>18</v>
      </c>
      <c r="E92" s="12">
        <v>2141275</v>
      </c>
      <c r="F92" s="15">
        <v>0.8</v>
      </c>
      <c r="G92" s="16">
        <f t="shared" si="9"/>
        <v>34260.400000000001</v>
      </c>
      <c r="H92" s="16">
        <f t="shared" si="10"/>
        <v>2107014.6</v>
      </c>
      <c r="I92" s="16">
        <f t="shared" si="11"/>
        <v>2175535.4</v>
      </c>
      <c r="J92" s="43">
        <v>0.66441118574563363</v>
      </c>
      <c r="K92" s="44">
        <v>1.1000000000000001</v>
      </c>
      <c r="L92" s="43">
        <f t="shared" si="12"/>
        <v>1.4617046086403941E-2</v>
      </c>
      <c r="M92" s="43">
        <f t="shared" si="13"/>
        <v>0.64979413965922972</v>
      </c>
      <c r="N92" s="43">
        <f t="shared" si="14"/>
        <v>0.67902823183203753</v>
      </c>
    </row>
    <row r="93" spans="1:23" x14ac:dyDescent="0.25">
      <c r="A93" s="11" t="s">
        <v>45</v>
      </c>
      <c r="B93" s="11" t="s">
        <v>19</v>
      </c>
      <c r="C93" s="11" t="s">
        <v>31</v>
      </c>
      <c r="D93" s="11" t="s">
        <v>18</v>
      </c>
      <c r="E93" s="12">
        <v>1603081</v>
      </c>
      <c r="F93" s="15">
        <v>1.5</v>
      </c>
      <c r="G93" s="16">
        <f t="shared" si="9"/>
        <v>48092.43</v>
      </c>
      <c r="H93" s="16">
        <f t="shared" si="10"/>
        <v>1554988.57</v>
      </c>
      <c r="I93" s="16">
        <f t="shared" si="11"/>
        <v>1651173.43</v>
      </c>
      <c r="J93" s="43">
        <v>0.38817860931567061</v>
      </c>
      <c r="K93" s="44">
        <v>1.5</v>
      </c>
      <c r="L93" s="43">
        <f t="shared" si="12"/>
        <v>1.1645358279470117E-2</v>
      </c>
      <c r="M93" s="43">
        <f t="shared" si="13"/>
        <v>0.3765332510362005</v>
      </c>
      <c r="N93" s="43">
        <f t="shared" si="14"/>
        <v>0.39982396759514072</v>
      </c>
    </row>
    <row r="94" spans="1:23" x14ac:dyDescent="0.25">
      <c r="A94" s="11" t="s">
        <v>45</v>
      </c>
      <c r="B94" s="11" t="s">
        <v>19</v>
      </c>
      <c r="C94" s="11" t="s">
        <v>32</v>
      </c>
      <c r="D94" s="11" t="s">
        <v>18</v>
      </c>
      <c r="E94" s="12">
        <v>2461154</v>
      </c>
      <c r="F94" s="15">
        <v>1.3</v>
      </c>
      <c r="G94" s="16">
        <f t="shared" si="9"/>
        <v>63990.004000000001</v>
      </c>
      <c r="H94" s="16">
        <f t="shared" si="10"/>
        <v>2397163.9959999998</v>
      </c>
      <c r="I94" s="16">
        <f t="shared" si="11"/>
        <v>2525144.0040000002</v>
      </c>
      <c r="J94" s="43">
        <v>0.32995644069930302</v>
      </c>
      <c r="K94" s="44">
        <v>0.9</v>
      </c>
      <c r="L94" s="43">
        <f t="shared" si="12"/>
        <v>5.9392159325874546E-3</v>
      </c>
      <c r="M94" s="43">
        <f t="shared" si="13"/>
        <v>0.32401722476671557</v>
      </c>
      <c r="N94" s="43">
        <f t="shared" si="14"/>
        <v>0.33589565663189047</v>
      </c>
      <c r="O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5">
      <c r="A95" s="11" t="s">
        <v>45</v>
      </c>
      <c r="B95" s="11" t="s">
        <v>19</v>
      </c>
      <c r="C95" s="11" t="s">
        <v>22</v>
      </c>
      <c r="D95" s="11" t="s">
        <v>18</v>
      </c>
      <c r="E95" s="12">
        <v>2063407</v>
      </c>
      <c r="F95" s="15">
        <v>1.3</v>
      </c>
      <c r="G95" s="16">
        <f t="shared" si="9"/>
        <v>53648.582000000002</v>
      </c>
      <c r="H95" s="16">
        <f t="shared" si="10"/>
        <v>2009758.4180000001</v>
      </c>
      <c r="I95" s="16">
        <f t="shared" si="11"/>
        <v>2117055.5819999999</v>
      </c>
      <c r="J95" s="43">
        <v>0.28389081261233695</v>
      </c>
      <c r="K95" s="44">
        <v>1.3</v>
      </c>
      <c r="L95" s="43">
        <f t="shared" si="12"/>
        <v>7.3811611279207615E-3</v>
      </c>
      <c r="M95" s="43">
        <f t="shared" si="13"/>
        <v>0.2765096514844162</v>
      </c>
      <c r="N95" s="43">
        <f t="shared" si="14"/>
        <v>0.29127197374025771</v>
      </c>
      <c r="O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5">
      <c r="A96" s="11" t="s">
        <v>45</v>
      </c>
      <c r="B96" s="11" t="s">
        <v>19</v>
      </c>
      <c r="C96" s="11" t="s">
        <v>1</v>
      </c>
      <c r="D96" s="11" t="s">
        <v>18</v>
      </c>
      <c r="E96" s="12">
        <v>1314092</v>
      </c>
      <c r="F96" s="15">
        <v>1.2</v>
      </c>
      <c r="G96" s="16">
        <f t="shared" si="9"/>
        <v>31538.207999999999</v>
      </c>
      <c r="H96" s="16">
        <f t="shared" si="10"/>
        <v>1282553.7919999999</v>
      </c>
      <c r="I96" s="16">
        <f t="shared" si="11"/>
        <v>1345630.2080000001</v>
      </c>
      <c r="J96" s="43">
        <v>0.36138281676258865</v>
      </c>
      <c r="K96" s="44">
        <v>1.6</v>
      </c>
      <c r="L96" s="43">
        <f t="shared" si="12"/>
        <v>1.1564250136402839E-2</v>
      </c>
      <c r="M96" s="43">
        <f t="shared" si="13"/>
        <v>0.34981856662618582</v>
      </c>
      <c r="N96" s="43">
        <f t="shared" si="14"/>
        <v>0.37294706689899149</v>
      </c>
    </row>
    <row r="97" spans="1:14" x14ac:dyDescent="0.25">
      <c r="A97" s="11" t="s">
        <v>45</v>
      </c>
      <c r="B97" s="11" t="s">
        <v>19</v>
      </c>
      <c r="C97" s="11" t="s">
        <v>0</v>
      </c>
      <c r="D97" s="11" t="s">
        <v>18</v>
      </c>
      <c r="E97" s="12">
        <v>9583009</v>
      </c>
      <c r="F97" s="15">
        <v>0.6</v>
      </c>
      <c r="G97" s="16">
        <f t="shared" si="9"/>
        <v>114996.10799999999</v>
      </c>
      <c r="H97" s="16">
        <f t="shared" si="10"/>
        <v>9468012.8920000009</v>
      </c>
      <c r="I97" s="16">
        <f t="shared" si="11"/>
        <v>9698005.1079999991</v>
      </c>
      <c r="J97" s="43">
        <v>0.37264491782882025</v>
      </c>
      <c r="K97" s="44">
        <v>0.6</v>
      </c>
      <c r="L97" s="43">
        <f t="shared" si="12"/>
        <v>4.4717390139458434E-3</v>
      </c>
      <c r="M97" s="43">
        <f t="shared" si="13"/>
        <v>0.36817317881487444</v>
      </c>
      <c r="N97" s="43">
        <f t="shared" si="14"/>
        <v>0.37711665684276607</v>
      </c>
    </row>
    <row r="98" spans="1:14" x14ac:dyDescent="0.25">
      <c r="A98" s="11" t="s">
        <v>45</v>
      </c>
      <c r="B98" s="11" t="s">
        <v>30</v>
      </c>
      <c r="C98" s="11" t="s">
        <v>21</v>
      </c>
      <c r="D98" s="11" t="s">
        <v>18</v>
      </c>
      <c r="E98" s="12">
        <v>1113544</v>
      </c>
      <c r="F98" s="15">
        <v>1.5</v>
      </c>
      <c r="G98" s="16">
        <f t="shared" si="9"/>
        <v>33406.32</v>
      </c>
      <c r="H98" s="16">
        <f t="shared" si="10"/>
        <v>1080137.68</v>
      </c>
      <c r="I98" s="16">
        <f t="shared" si="11"/>
        <v>1146950.32</v>
      </c>
      <c r="J98" s="43">
        <v>0.67546792579184645</v>
      </c>
      <c r="K98" s="44">
        <v>1.5</v>
      </c>
      <c r="L98" s="43">
        <f t="shared" ref="L98:L110" si="15">2*(J98*K98/100)</f>
        <v>2.0264037773755392E-2</v>
      </c>
      <c r="M98" s="43">
        <f t="shared" ref="M98:M110" si="16">J98-L98</f>
        <v>0.65520388801809104</v>
      </c>
      <c r="N98" s="43">
        <f t="shared" ref="N98:N110" si="17">J98+L98</f>
        <v>0.69573196356560185</v>
      </c>
    </row>
    <row r="99" spans="1:14" x14ac:dyDescent="0.25">
      <c r="A99" s="11" t="s">
        <v>45</v>
      </c>
      <c r="B99" s="11" t="s">
        <v>30</v>
      </c>
      <c r="C99" s="11" t="s">
        <v>31</v>
      </c>
      <c r="D99" s="11" t="s">
        <v>18</v>
      </c>
      <c r="E99" s="12">
        <v>747433</v>
      </c>
      <c r="F99" s="15">
        <v>3.1</v>
      </c>
      <c r="G99" s="16">
        <f t="shared" si="9"/>
        <v>46340.846000000005</v>
      </c>
      <c r="H99" s="16">
        <f t="shared" si="10"/>
        <v>701092.15399999998</v>
      </c>
      <c r="I99" s="16">
        <f t="shared" si="11"/>
        <v>793773.84600000002</v>
      </c>
      <c r="J99" s="43">
        <v>0.35796513897236837</v>
      </c>
      <c r="K99" s="44">
        <v>2.7</v>
      </c>
      <c r="L99" s="43">
        <f t="shared" si="15"/>
        <v>1.9330117504507895E-2</v>
      </c>
      <c r="M99" s="43">
        <f t="shared" si="16"/>
        <v>0.33863502146786045</v>
      </c>
      <c r="N99" s="43">
        <f t="shared" si="17"/>
        <v>0.37729525647687628</v>
      </c>
    </row>
    <row r="100" spans="1:14" x14ac:dyDescent="0.25">
      <c r="A100" s="11" t="s">
        <v>45</v>
      </c>
      <c r="B100" s="11" t="s">
        <v>30</v>
      </c>
      <c r="C100" s="11" t="s">
        <v>32</v>
      </c>
      <c r="D100" s="11" t="s">
        <v>18</v>
      </c>
      <c r="E100" s="12">
        <v>1140060</v>
      </c>
      <c r="F100" s="15">
        <v>2</v>
      </c>
      <c r="G100" s="16">
        <f t="shared" si="9"/>
        <v>45602.400000000001</v>
      </c>
      <c r="H100" s="16">
        <f t="shared" si="10"/>
        <v>1094457.6000000001</v>
      </c>
      <c r="I100" s="16">
        <f t="shared" si="11"/>
        <v>1185662.3999999999</v>
      </c>
      <c r="J100" s="43">
        <v>0.30559638150038321</v>
      </c>
      <c r="K100" s="44">
        <v>1.7</v>
      </c>
      <c r="L100" s="43">
        <f t="shared" si="15"/>
        <v>1.0390276971013029E-2</v>
      </c>
      <c r="M100" s="43">
        <f t="shared" si="16"/>
        <v>0.29520610452937018</v>
      </c>
      <c r="N100" s="43">
        <f t="shared" si="17"/>
        <v>0.31598665847139623</v>
      </c>
    </row>
    <row r="101" spans="1:14" x14ac:dyDescent="0.25">
      <c r="A101" s="11" t="s">
        <v>45</v>
      </c>
      <c r="B101" s="11" t="s">
        <v>30</v>
      </c>
      <c r="C101" s="11" t="s">
        <v>22</v>
      </c>
      <c r="D101" s="11" t="s">
        <v>18</v>
      </c>
      <c r="E101" s="12">
        <v>763209</v>
      </c>
      <c r="F101" s="15">
        <v>2.2999999999999998</v>
      </c>
      <c r="G101" s="16">
        <f t="shared" si="9"/>
        <v>35107.614000000001</v>
      </c>
      <c r="H101" s="16">
        <f t="shared" si="10"/>
        <v>728101.38599999994</v>
      </c>
      <c r="I101" s="16">
        <f t="shared" si="11"/>
        <v>798316.61400000006</v>
      </c>
      <c r="J101" s="43">
        <v>0.21233421322644042</v>
      </c>
      <c r="K101" s="44">
        <v>2.2999999999999998</v>
      </c>
      <c r="L101" s="43">
        <f t="shared" si="15"/>
        <v>9.7673738084162586E-3</v>
      </c>
      <c r="M101" s="43">
        <f t="shared" si="16"/>
        <v>0.20256683941802417</v>
      </c>
      <c r="N101" s="43">
        <f t="shared" si="17"/>
        <v>0.22210158703485666</v>
      </c>
    </row>
    <row r="102" spans="1:14" x14ac:dyDescent="0.25">
      <c r="A102" s="11" t="s">
        <v>45</v>
      </c>
      <c r="B102" s="11" t="s">
        <v>30</v>
      </c>
      <c r="C102" s="11" t="s">
        <v>1</v>
      </c>
      <c r="D102" s="11" t="s">
        <v>18</v>
      </c>
      <c r="E102" s="12">
        <v>298411</v>
      </c>
      <c r="F102" s="15">
        <v>3.8</v>
      </c>
      <c r="G102" s="16">
        <f t="shared" si="9"/>
        <v>22679.236000000001</v>
      </c>
      <c r="H102" s="16">
        <f t="shared" si="10"/>
        <v>275731.76400000002</v>
      </c>
      <c r="I102" s="16">
        <f t="shared" si="11"/>
        <v>321090.23599999998</v>
      </c>
      <c r="J102" s="43">
        <v>0.18793991686610403</v>
      </c>
      <c r="K102" s="44">
        <v>3.7</v>
      </c>
      <c r="L102" s="43">
        <f t="shared" si="15"/>
        <v>1.3907553848091699E-2</v>
      </c>
      <c r="M102" s="43">
        <f t="shared" si="16"/>
        <v>0.17403236301801234</v>
      </c>
      <c r="N102" s="43">
        <f t="shared" si="17"/>
        <v>0.20184747071419573</v>
      </c>
    </row>
    <row r="103" spans="1:14" x14ac:dyDescent="0.25">
      <c r="A103" s="11" t="s">
        <v>45</v>
      </c>
      <c r="B103" s="11" t="s">
        <v>30</v>
      </c>
      <c r="C103" s="11" t="s">
        <v>0</v>
      </c>
      <c r="D103" s="11" t="s">
        <v>18</v>
      </c>
      <c r="E103" s="12">
        <v>4062657</v>
      </c>
      <c r="F103" s="15">
        <v>1</v>
      </c>
      <c r="G103" s="16">
        <f t="shared" si="9"/>
        <v>81253.14</v>
      </c>
      <c r="H103" s="16">
        <f t="shared" si="10"/>
        <v>3981403.86</v>
      </c>
      <c r="I103" s="16">
        <f t="shared" si="11"/>
        <v>4143910.14</v>
      </c>
      <c r="J103" s="43">
        <v>0.32117541310455722</v>
      </c>
      <c r="K103" s="44">
        <v>0.9</v>
      </c>
      <c r="L103" s="43">
        <f t="shared" si="15"/>
        <v>5.7811574358820304E-3</v>
      </c>
      <c r="M103" s="43">
        <f t="shared" si="16"/>
        <v>0.31539425566867518</v>
      </c>
      <c r="N103" s="43">
        <f t="shared" si="17"/>
        <v>0.32695657054043925</v>
      </c>
    </row>
    <row r="104" spans="1:14" x14ac:dyDescent="0.25">
      <c r="A104" s="11" t="s">
        <v>45</v>
      </c>
      <c r="B104" s="11" t="s">
        <v>44</v>
      </c>
      <c r="C104" s="11" t="s">
        <v>21</v>
      </c>
      <c r="D104" s="11" t="s">
        <v>18</v>
      </c>
      <c r="E104" s="12">
        <v>1027731</v>
      </c>
      <c r="F104" s="15">
        <v>1.5</v>
      </c>
      <c r="G104" s="16">
        <f t="shared" si="9"/>
        <v>30831.93</v>
      </c>
      <c r="H104" s="16">
        <f t="shared" si="10"/>
        <v>996899.07</v>
      </c>
      <c r="I104" s="16">
        <f t="shared" si="11"/>
        <v>1058562.93</v>
      </c>
      <c r="J104" s="43">
        <v>0.65283268879933731</v>
      </c>
      <c r="K104" s="44">
        <v>1.5</v>
      </c>
      <c r="L104" s="43">
        <f t="shared" si="15"/>
        <v>1.9584980663980119E-2</v>
      </c>
      <c r="M104" s="43">
        <f t="shared" si="16"/>
        <v>0.63324770813535725</v>
      </c>
      <c r="N104" s="43">
        <f t="shared" si="17"/>
        <v>0.67241766946331738</v>
      </c>
    </row>
    <row r="105" spans="1:14" x14ac:dyDescent="0.25">
      <c r="A105" s="11" t="s">
        <v>45</v>
      </c>
      <c r="B105" s="11" t="s">
        <v>44</v>
      </c>
      <c r="C105" s="11" t="s">
        <v>31</v>
      </c>
      <c r="D105" s="11" t="s">
        <v>18</v>
      </c>
      <c r="E105" s="12">
        <v>855648</v>
      </c>
      <c r="F105" s="15">
        <v>2.4</v>
      </c>
      <c r="G105" s="16">
        <f t="shared" si="9"/>
        <v>41071.103999999999</v>
      </c>
      <c r="H105" s="16">
        <f t="shared" si="10"/>
        <v>814576.89599999995</v>
      </c>
      <c r="I105" s="16">
        <f t="shared" si="11"/>
        <v>896719.10400000005</v>
      </c>
      <c r="J105" s="43">
        <v>0.41907661383933165</v>
      </c>
      <c r="K105" s="44">
        <v>2.1</v>
      </c>
      <c r="L105" s="43">
        <f t="shared" si="15"/>
        <v>1.760121778125193E-2</v>
      </c>
      <c r="M105" s="43">
        <f t="shared" si="16"/>
        <v>0.40147539605807969</v>
      </c>
      <c r="N105" s="43">
        <f t="shared" si="17"/>
        <v>0.4366778316205836</v>
      </c>
    </row>
    <row r="106" spans="1:14" x14ac:dyDescent="0.25">
      <c r="A106" s="11" t="s">
        <v>45</v>
      </c>
      <c r="B106" s="11" t="s">
        <v>44</v>
      </c>
      <c r="C106" s="11" t="s">
        <v>32</v>
      </c>
      <c r="D106" s="11" t="s">
        <v>18</v>
      </c>
      <c r="E106" s="12">
        <v>1321094</v>
      </c>
      <c r="F106" s="15">
        <v>2</v>
      </c>
      <c r="G106" s="16">
        <f t="shared" si="9"/>
        <v>52843.76</v>
      </c>
      <c r="H106" s="16">
        <f t="shared" si="10"/>
        <v>1268250.24</v>
      </c>
      <c r="I106" s="16">
        <f t="shared" si="11"/>
        <v>1373937.76</v>
      </c>
      <c r="J106" s="43">
        <v>0.35433078891326619</v>
      </c>
      <c r="K106" s="44">
        <v>1.8</v>
      </c>
      <c r="L106" s="43">
        <f t="shared" si="15"/>
        <v>1.2755908400877583E-2</v>
      </c>
      <c r="M106" s="43">
        <f t="shared" si="16"/>
        <v>0.3415748805123886</v>
      </c>
      <c r="N106" s="43">
        <f t="shared" si="17"/>
        <v>0.36708669731414378</v>
      </c>
    </row>
    <row r="107" spans="1:14" x14ac:dyDescent="0.25">
      <c r="A107" s="11" t="s">
        <v>45</v>
      </c>
      <c r="B107" s="11" t="s">
        <v>44</v>
      </c>
      <c r="C107" s="11" t="s">
        <v>22</v>
      </c>
      <c r="D107" s="11" t="s">
        <v>18</v>
      </c>
      <c r="E107" s="12">
        <v>1300198</v>
      </c>
      <c r="F107" s="15">
        <v>2</v>
      </c>
      <c r="G107" s="16">
        <f t="shared" si="9"/>
        <v>52007.92</v>
      </c>
      <c r="H107" s="16">
        <f t="shared" si="10"/>
        <v>1248190.08</v>
      </c>
      <c r="I107" s="16">
        <f t="shared" si="11"/>
        <v>1352205.92</v>
      </c>
      <c r="J107" s="43">
        <v>0.35389783599932062</v>
      </c>
      <c r="K107" s="44">
        <v>1.5</v>
      </c>
      <c r="L107" s="43">
        <f t="shared" si="15"/>
        <v>1.0616935079979619E-2</v>
      </c>
      <c r="M107" s="43">
        <f t="shared" si="16"/>
        <v>0.34328090091934099</v>
      </c>
      <c r="N107" s="43">
        <f t="shared" si="17"/>
        <v>0.36451477107930025</v>
      </c>
    </row>
    <row r="108" spans="1:14" x14ac:dyDescent="0.25">
      <c r="A108" s="11" t="s">
        <v>45</v>
      </c>
      <c r="B108" s="11" t="s">
        <v>44</v>
      </c>
      <c r="C108" s="11" t="s">
        <v>1</v>
      </c>
      <c r="D108" s="11" t="s">
        <v>18</v>
      </c>
      <c r="E108" s="12">
        <v>1015681</v>
      </c>
      <c r="F108" s="15">
        <v>1.2</v>
      </c>
      <c r="G108" s="16">
        <f t="shared" si="9"/>
        <v>24376.343999999997</v>
      </c>
      <c r="H108" s="16">
        <f t="shared" si="10"/>
        <v>991304.65599999996</v>
      </c>
      <c r="I108" s="16">
        <f t="shared" si="11"/>
        <v>1040057.344</v>
      </c>
      <c r="J108" s="43">
        <v>0.49581984370911619</v>
      </c>
      <c r="K108" s="44">
        <v>1.6</v>
      </c>
      <c r="L108" s="43">
        <f t="shared" si="15"/>
        <v>1.5866234998691719E-2</v>
      </c>
      <c r="M108" s="43">
        <f t="shared" si="16"/>
        <v>0.47995360871042447</v>
      </c>
      <c r="N108" s="43">
        <f t="shared" si="17"/>
        <v>0.51168607870780791</v>
      </c>
    </row>
    <row r="109" spans="1:14" x14ac:dyDescent="0.25">
      <c r="A109" s="11" t="s">
        <v>45</v>
      </c>
      <c r="B109" s="11" t="s">
        <v>44</v>
      </c>
      <c r="C109" s="11" t="s">
        <v>0</v>
      </c>
      <c r="D109" s="11" t="s">
        <v>18</v>
      </c>
      <c r="E109" s="12">
        <v>5520352</v>
      </c>
      <c r="F109" s="15">
        <v>0.9</v>
      </c>
      <c r="G109" s="16">
        <f t="shared" si="9"/>
        <v>99366.335999999996</v>
      </c>
      <c r="H109" s="16">
        <f t="shared" si="10"/>
        <v>5420985.6639999999</v>
      </c>
      <c r="I109" s="16">
        <f t="shared" si="11"/>
        <v>5619718.3360000001</v>
      </c>
      <c r="J109" s="43">
        <v>0.42246986152902605</v>
      </c>
      <c r="K109" s="44">
        <v>0.7</v>
      </c>
      <c r="L109" s="43">
        <f t="shared" si="15"/>
        <v>5.9145780614063646E-3</v>
      </c>
      <c r="M109" s="43">
        <f t="shared" si="16"/>
        <v>0.41655528346761966</v>
      </c>
      <c r="N109" s="43">
        <f t="shared" si="17"/>
        <v>0.42838443959043243</v>
      </c>
    </row>
    <row r="110" spans="1:14" x14ac:dyDescent="0.25">
      <c r="A110" s="11" t="s">
        <v>45</v>
      </c>
      <c r="B110" s="11" t="s">
        <v>19</v>
      </c>
      <c r="C110" s="11" t="s">
        <v>21</v>
      </c>
      <c r="D110" s="11" t="s">
        <v>161</v>
      </c>
      <c r="E110" s="12">
        <v>188446</v>
      </c>
      <c r="F110" s="15">
        <v>5.5</v>
      </c>
      <c r="G110" s="16">
        <f t="shared" si="9"/>
        <v>20729.060000000001</v>
      </c>
      <c r="H110" s="16">
        <f t="shared" si="10"/>
        <v>167716.94</v>
      </c>
      <c r="I110" s="16">
        <f t="shared" si="11"/>
        <v>209175.06</v>
      </c>
      <c r="J110" s="43">
        <v>5.8472466315172819E-2</v>
      </c>
      <c r="K110" s="15">
        <v>5.5</v>
      </c>
      <c r="L110" s="43">
        <f t="shared" si="15"/>
        <v>6.4319712946690095E-3</v>
      </c>
      <c r="M110" s="43">
        <f t="shared" si="16"/>
        <v>5.2040495020503813E-2</v>
      </c>
      <c r="N110" s="43">
        <f t="shared" si="17"/>
        <v>6.4904437609841825E-2</v>
      </c>
    </row>
    <row r="111" spans="1:14" x14ac:dyDescent="0.25">
      <c r="A111" s="11" t="s">
        <v>45</v>
      </c>
      <c r="B111" s="11" t="s">
        <v>30</v>
      </c>
      <c r="C111" s="11" t="s">
        <v>21</v>
      </c>
      <c r="D111" s="11" t="s">
        <v>161</v>
      </c>
      <c r="E111" s="12">
        <v>91181</v>
      </c>
      <c r="F111" s="15">
        <v>7.1</v>
      </c>
      <c r="G111" s="16">
        <f t="shared" si="9"/>
        <v>12947.701999999999</v>
      </c>
      <c r="H111" s="16">
        <f t="shared" si="10"/>
        <v>78233.297999999995</v>
      </c>
      <c r="I111" s="16">
        <f t="shared" si="11"/>
        <v>104128.702</v>
      </c>
      <c r="J111" s="43">
        <v>5.5309750617511609E-2</v>
      </c>
      <c r="K111" s="15">
        <v>7.1</v>
      </c>
      <c r="L111" s="43">
        <f t="shared" ref="L111:L127" si="18">2*(J111*K111/100)</f>
        <v>7.8539845876866472E-3</v>
      </c>
      <c r="M111" s="43">
        <f t="shared" ref="M111:M127" si="19">J111-L111</f>
        <v>4.7455766029824958E-2</v>
      </c>
      <c r="N111" s="43">
        <f t="shared" ref="N111:N127" si="20">J111+L111</f>
        <v>6.316373520519826E-2</v>
      </c>
    </row>
    <row r="112" spans="1:14" x14ac:dyDescent="0.25">
      <c r="A112" s="11" t="s">
        <v>45</v>
      </c>
      <c r="B112" s="11" t="s">
        <v>44</v>
      </c>
      <c r="C112" s="11" t="s">
        <v>21</v>
      </c>
      <c r="D112" s="11" t="s">
        <v>161</v>
      </c>
      <c r="E112" s="12">
        <v>97265</v>
      </c>
      <c r="F112" s="15">
        <v>6.9</v>
      </c>
      <c r="G112" s="16">
        <f t="shared" si="9"/>
        <v>13422.57</v>
      </c>
      <c r="H112" s="16">
        <f t="shared" si="10"/>
        <v>83842.429999999993</v>
      </c>
      <c r="I112" s="16">
        <f t="shared" si="11"/>
        <v>110687.57</v>
      </c>
      <c r="J112" s="43">
        <v>6.1784427516604581E-2</v>
      </c>
      <c r="K112" s="15">
        <v>6.9</v>
      </c>
      <c r="L112" s="43">
        <f t="shared" si="18"/>
        <v>8.5262509972914326E-3</v>
      </c>
      <c r="M112" s="43">
        <f t="shared" si="19"/>
        <v>5.3258176519313152E-2</v>
      </c>
      <c r="N112" s="43">
        <f t="shared" si="20"/>
        <v>7.0310678513896011E-2</v>
      </c>
    </row>
    <row r="113" spans="1:14" x14ac:dyDescent="0.25">
      <c r="A113" s="11" t="s">
        <v>45</v>
      </c>
      <c r="B113" s="11" t="s">
        <v>19</v>
      </c>
      <c r="C113" s="11" t="s">
        <v>31</v>
      </c>
      <c r="D113" s="11" t="s">
        <v>161</v>
      </c>
      <c r="E113" s="12">
        <v>321077</v>
      </c>
      <c r="F113" s="15">
        <v>3.4</v>
      </c>
      <c r="G113" s="16">
        <f t="shared" si="9"/>
        <v>21833.236000000001</v>
      </c>
      <c r="H113" s="16">
        <f t="shared" si="10"/>
        <v>299243.76400000002</v>
      </c>
      <c r="I113" s="16">
        <f t="shared" si="11"/>
        <v>342910.23599999998</v>
      </c>
      <c r="J113" s="43">
        <v>7.7747302440268187E-2</v>
      </c>
      <c r="K113" s="15">
        <v>3.4</v>
      </c>
      <c r="L113" s="43">
        <f t="shared" si="18"/>
        <v>5.286816565938237E-3</v>
      </c>
      <c r="M113" s="43">
        <f t="shared" si="19"/>
        <v>7.2460485874329947E-2</v>
      </c>
      <c r="N113" s="43">
        <f t="shared" si="20"/>
        <v>8.3034119006206428E-2</v>
      </c>
    </row>
    <row r="114" spans="1:14" x14ac:dyDescent="0.25">
      <c r="A114" s="11" t="s">
        <v>45</v>
      </c>
      <c r="B114" s="11" t="s">
        <v>30</v>
      </c>
      <c r="C114" s="11" t="s">
        <v>31</v>
      </c>
      <c r="D114" s="11" t="s">
        <v>161</v>
      </c>
      <c r="E114" s="12">
        <v>160958</v>
      </c>
      <c r="F114" s="15">
        <v>5</v>
      </c>
      <c r="G114" s="16">
        <f t="shared" si="9"/>
        <v>16095.8</v>
      </c>
      <c r="H114" s="16">
        <f t="shared" si="10"/>
        <v>144862.20000000001</v>
      </c>
      <c r="I114" s="16">
        <f t="shared" si="11"/>
        <v>177053.8</v>
      </c>
      <c r="J114" s="43">
        <v>7.7086980155698856E-2</v>
      </c>
      <c r="K114" s="15">
        <v>5</v>
      </c>
      <c r="L114" s="43">
        <f t="shared" si="18"/>
        <v>7.7086980155698856E-3</v>
      </c>
      <c r="M114" s="43">
        <f t="shared" si="19"/>
        <v>6.9378282140128977E-2</v>
      </c>
      <c r="N114" s="43">
        <f t="shared" si="20"/>
        <v>8.4795678171268735E-2</v>
      </c>
    </row>
    <row r="115" spans="1:14" x14ac:dyDescent="0.25">
      <c r="A115" s="11" t="s">
        <v>45</v>
      </c>
      <c r="B115" s="11" t="s">
        <v>44</v>
      </c>
      <c r="C115" s="11" t="s">
        <v>31</v>
      </c>
      <c r="D115" s="11" t="s">
        <v>161</v>
      </c>
      <c r="E115" s="12">
        <v>160119</v>
      </c>
      <c r="F115" s="15">
        <v>5</v>
      </c>
      <c r="G115" s="16">
        <f t="shared" si="9"/>
        <v>16011.9</v>
      </c>
      <c r="H115" s="16">
        <f t="shared" si="10"/>
        <v>144107.1</v>
      </c>
      <c r="I115" s="16">
        <f t="shared" si="11"/>
        <v>176130.9</v>
      </c>
      <c r="J115" s="43">
        <v>7.842258537545807E-2</v>
      </c>
      <c r="K115" s="15">
        <v>5</v>
      </c>
      <c r="L115" s="43">
        <f t="shared" si="18"/>
        <v>7.8422585375458077E-3</v>
      </c>
      <c r="M115" s="43">
        <f t="shared" si="19"/>
        <v>7.0580326837912266E-2</v>
      </c>
      <c r="N115" s="43">
        <f t="shared" si="20"/>
        <v>8.6264843913003875E-2</v>
      </c>
    </row>
    <row r="116" spans="1:14" x14ac:dyDescent="0.25">
      <c r="A116" s="11" t="s">
        <v>45</v>
      </c>
      <c r="B116" s="11" t="s">
        <v>19</v>
      </c>
      <c r="C116" s="11" t="s">
        <v>32</v>
      </c>
      <c r="D116" s="11" t="s">
        <v>161</v>
      </c>
      <c r="E116" s="12">
        <v>350766</v>
      </c>
      <c r="F116" s="15">
        <v>3.8</v>
      </c>
      <c r="G116" s="16">
        <f t="shared" si="9"/>
        <v>26658.216</v>
      </c>
      <c r="H116" s="16">
        <f t="shared" si="10"/>
        <v>324107.78399999999</v>
      </c>
      <c r="I116" s="16">
        <f t="shared" si="11"/>
        <v>377424.21600000001</v>
      </c>
      <c r="J116" s="43">
        <v>4.7025704559053076E-2</v>
      </c>
      <c r="K116" s="15">
        <v>3.8</v>
      </c>
      <c r="L116" s="43">
        <f t="shared" si="18"/>
        <v>3.5739535464880336E-3</v>
      </c>
      <c r="M116" s="43">
        <f t="shared" si="19"/>
        <v>4.3451751012565043E-2</v>
      </c>
      <c r="N116" s="43">
        <f t="shared" si="20"/>
        <v>5.0599658105541109E-2</v>
      </c>
    </row>
    <row r="117" spans="1:14" x14ac:dyDescent="0.25">
      <c r="A117" s="11" t="s">
        <v>45</v>
      </c>
      <c r="B117" s="11" t="s">
        <v>30</v>
      </c>
      <c r="C117" s="11" t="s">
        <v>32</v>
      </c>
      <c r="D117" s="11" t="s">
        <v>161</v>
      </c>
      <c r="E117" s="12">
        <v>179273</v>
      </c>
      <c r="F117" s="15">
        <v>5.9</v>
      </c>
      <c r="G117" s="16">
        <f t="shared" si="9"/>
        <v>21154.214</v>
      </c>
      <c r="H117" s="16">
        <f t="shared" si="10"/>
        <v>158118.78599999999</v>
      </c>
      <c r="I117" s="16">
        <f t="shared" si="11"/>
        <v>200427.21400000001</v>
      </c>
      <c r="J117" s="43">
        <v>4.8054646335033417E-2</v>
      </c>
      <c r="K117" s="15">
        <v>5.9</v>
      </c>
      <c r="L117" s="43">
        <f t="shared" si="18"/>
        <v>5.6704482675339445E-3</v>
      </c>
      <c r="M117" s="43">
        <f t="shared" si="19"/>
        <v>4.2384198067499476E-2</v>
      </c>
      <c r="N117" s="43">
        <f t="shared" si="20"/>
        <v>5.3725094602567358E-2</v>
      </c>
    </row>
    <row r="118" spans="1:14" x14ac:dyDescent="0.25">
      <c r="A118" s="11" t="s">
        <v>45</v>
      </c>
      <c r="B118" s="11" t="s">
        <v>44</v>
      </c>
      <c r="C118" s="11" t="s">
        <v>32</v>
      </c>
      <c r="D118" s="11" t="s">
        <v>161</v>
      </c>
      <c r="E118" s="12">
        <v>171493</v>
      </c>
      <c r="F118" s="15">
        <v>5.9</v>
      </c>
      <c r="G118" s="16">
        <f t="shared" si="9"/>
        <v>20236.174000000003</v>
      </c>
      <c r="H118" s="16">
        <f t="shared" si="10"/>
        <v>151256.826</v>
      </c>
      <c r="I118" s="16">
        <f t="shared" si="11"/>
        <v>191729.174</v>
      </c>
      <c r="J118" s="43">
        <v>4.5996159230987925E-2</v>
      </c>
      <c r="K118" s="15">
        <v>5.9</v>
      </c>
      <c r="L118" s="43">
        <f t="shared" si="18"/>
        <v>5.4275467892565751E-3</v>
      </c>
      <c r="M118" s="43">
        <f t="shared" si="19"/>
        <v>4.056861244173135E-2</v>
      </c>
      <c r="N118" s="43">
        <f t="shared" si="20"/>
        <v>5.14237060202445E-2</v>
      </c>
    </row>
    <row r="119" spans="1:14" x14ac:dyDescent="0.25">
      <c r="A119" s="11" t="s">
        <v>45</v>
      </c>
      <c r="B119" s="11" t="s">
        <v>19</v>
      </c>
      <c r="C119" s="11" t="s">
        <v>22</v>
      </c>
      <c r="D119" s="11" t="s">
        <v>161</v>
      </c>
      <c r="E119" s="12">
        <v>223735</v>
      </c>
      <c r="F119" s="15">
        <v>4.8</v>
      </c>
      <c r="G119" s="16">
        <f t="shared" si="9"/>
        <v>21478.560000000001</v>
      </c>
      <c r="H119" s="16">
        <f t="shared" si="10"/>
        <v>202256.44</v>
      </c>
      <c r="I119" s="16">
        <f t="shared" si="11"/>
        <v>245213.56</v>
      </c>
      <c r="J119" s="43">
        <v>3.0782250404220401E-2</v>
      </c>
      <c r="K119" s="15">
        <v>4.7</v>
      </c>
      <c r="L119" s="43">
        <f t="shared" si="18"/>
        <v>2.8935315379967179E-3</v>
      </c>
      <c r="M119" s="43">
        <f t="shared" si="19"/>
        <v>2.7888718866223683E-2</v>
      </c>
      <c r="N119" s="43">
        <f t="shared" si="20"/>
        <v>3.3675781942217119E-2</v>
      </c>
    </row>
    <row r="120" spans="1:14" x14ac:dyDescent="0.25">
      <c r="A120" s="11" t="s">
        <v>45</v>
      </c>
      <c r="B120" s="11" t="s">
        <v>30</v>
      </c>
      <c r="C120" s="11" t="s">
        <v>22</v>
      </c>
      <c r="D120" s="11" t="s">
        <v>161</v>
      </c>
      <c r="E120" s="12">
        <v>118686</v>
      </c>
      <c r="F120" s="15">
        <v>6.8</v>
      </c>
      <c r="G120" s="16">
        <f t="shared" si="9"/>
        <v>16141.295999999998</v>
      </c>
      <c r="H120" s="16">
        <f t="shared" si="10"/>
        <v>102544.704</v>
      </c>
      <c r="I120" s="16">
        <f t="shared" si="11"/>
        <v>134827.296</v>
      </c>
      <c r="J120" s="43">
        <v>3.301991778266937E-2</v>
      </c>
      <c r="K120" s="15">
        <v>6.7</v>
      </c>
      <c r="L120" s="43">
        <f t="shared" si="18"/>
        <v>4.4246689828776956E-3</v>
      </c>
      <c r="M120" s="43">
        <f t="shared" si="19"/>
        <v>2.8595248799791674E-2</v>
      </c>
      <c r="N120" s="43">
        <f t="shared" si="20"/>
        <v>3.7444586765547065E-2</v>
      </c>
    </row>
    <row r="121" spans="1:14" x14ac:dyDescent="0.25">
      <c r="A121" s="11" t="s">
        <v>45</v>
      </c>
      <c r="B121" s="11" t="s">
        <v>44</v>
      </c>
      <c r="C121" s="11" t="s">
        <v>22</v>
      </c>
      <c r="D121" s="11" t="s">
        <v>161</v>
      </c>
      <c r="E121" s="12">
        <v>105049</v>
      </c>
      <c r="F121" s="15">
        <v>6.8</v>
      </c>
      <c r="G121" s="16">
        <f t="shared" si="9"/>
        <v>14286.663999999999</v>
      </c>
      <c r="H121" s="16">
        <f t="shared" si="10"/>
        <v>90762.335999999996</v>
      </c>
      <c r="I121" s="16">
        <f t="shared" si="11"/>
        <v>119335.664</v>
      </c>
      <c r="J121" s="43">
        <v>2.8593040270706947E-2</v>
      </c>
      <c r="K121" s="15">
        <v>6.7</v>
      </c>
      <c r="L121" s="43">
        <f t="shared" si="18"/>
        <v>3.8314673962747308E-3</v>
      </c>
      <c r="M121" s="43">
        <f t="shared" si="19"/>
        <v>2.4761572874432217E-2</v>
      </c>
      <c r="N121" s="43">
        <f t="shared" si="20"/>
        <v>3.2424507666981676E-2</v>
      </c>
    </row>
    <row r="122" spans="1:14" x14ac:dyDescent="0.25">
      <c r="A122" s="11" t="s">
        <v>45</v>
      </c>
      <c r="B122" s="11" t="s">
        <v>19</v>
      </c>
      <c r="C122" s="11" t="s">
        <v>1</v>
      </c>
      <c r="D122" s="11" t="s">
        <v>161</v>
      </c>
      <c r="E122" s="12">
        <v>59981</v>
      </c>
      <c r="F122" s="15">
        <v>8.5</v>
      </c>
      <c r="G122" s="16">
        <f t="shared" si="9"/>
        <v>10196.77</v>
      </c>
      <c r="H122" s="16">
        <f t="shared" si="10"/>
        <v>49784.229999999996</v>
      </c>
      <c r="I122" s="16">
        <f t="shared" si="11"/>
        <v>70177.77</v>
      </c>
      <c r="J122" s="43">
        <v>1.6495118098456447E-2</v>
      </c>
      <c r="K122" s="15">
        <v>8.5</v>
      </c>
      <c r="L122" s="43">
        <f t="shared" si="18"/>
        <v>2.8041700767375958E-3</v>
      </c>
      <c r="M122" s="43">
        <f t="shared" si="19"/>
        <v>1.3690948021718852E-2</v>
      </c>
      <c r="N122" s="43">
        <f t="shared" si="20"/>
        <v>1.9299288175194045E-2</v>
      </c>
    </row>
    <row r="123" spans="1:14" x14ac:dyDescent="0.25">
      <c r="A123" s="11" t="s">
        <v>45</v>
      </c>
      <c r="B123" s="11" t="s">
        <v>30</v>
      </c>
      <c r="C123" s="11" t="s">
        <v>1</v>
      </c>
      <c r="D123" s="11" t="s">
        <v>161</v>
      </c>
      <c r="E123" s="12">
        <v>24350</v>
      </c>
      <c r="F123" s="15">
        <v>12.9</v>
      </c>
      <c r="G123" s="16">
        <f t="shared" si="9"/>
        <v>6282.3</v>
      </c>
      <c r="H123" s="16">
        <f t="shared" si="10"/>
        <v>18067.7</v>
      </c>
      <c r="I123" s="16">
        <f t="shared" si="11"/>
        <v>30632.3</v>
      </c>
      <c r="J123" s="43">
        <v>1.5335684595037159E-2</v>
      </c>
      <c r="K123" s="15">
        <v>12.9</v>
      </c>
      <c r="L123" s="43">
        <f t="shared" si="18"/>
        <v>3.9566066255195872E-3</v>
      </c>
      <c r="M123" s="43">
        <f t="shared" si="19"/>
        <v>1.1379077969517572E-2</v>
      </c>
      <c r="N123" s="43">
        <f t="shared" si="20"/>
        <v>1.9292291220556746E-2</v>
      </c>
    </row>
    <row r="124" spans="1:14" x14ac:dyDescent="0.25">
      <c r="A124" s="11" t="s">
        <v>45</v>
      </c>
      <c r="B124" s="11" t="s">
        <v>44</v>
      </c>
      <c r="C124" s="11" t="s">
        <v>1</v>
      </c>
      <c r="D124" s="11" t="s">
        <v>161</v>
      </c>
      <c r="E124" s="12">
        <v>35631</v>
      </c>
      <c r="F124" s="15">
        <v>10.7</v>
      </c>
      <c r="G124" s="16">
        <f t="shared" si="9"/>
        <v>7625.0339999999987</v>
      </c>
      <c r="H124" s="16">
        <f t="shared" si="10"/>
        <v>28005.966</v>
      </c>
      <c r="I124" s="16">
        <f t="shared" si="11"/>
        <v>43256.034</v>
      </c>
      <c r="J124" s="43">
        <v>1.739380460124736E-2</v>
      </c>
      <c r="K124" s="15">
        <v>10.7</v>
      </c>
      <c r="L124" s="43">
        <f t="shared" si="18"/>
        <v>3.7222741846669348E-3</v>
      </c>
      <c r="M124" s="43">
        <f t="shared" si="19"/>
        <v>1.3671530416580424E-2</v>
      </c>
      <c r="N124" s="43">
        <f t="shared" si="20"/>
        <v>2.1116078785914295E-2</v>
      </c>
    </row>
    <row r="125" spans="1:14" x14ac:dyDescent="0.25">
      <c r="A125" s="11" t="s">
        <v>45</v>
      </c>
      <c r="B125" s="11" t="s">
        <v>19</v>
      </c>
      <c r="C125" s="11" t="s">
        <v>0</v>
      </c>
      <c r="D125" s="11" t="s">
        <v>161</v>
      </c>
      <c r="E125" s="12">
        <v>1144005</v>
      </c>
      <c r="F125" s="15">
        <v>6.8</v>
      </c>
      <c r="G125" s="16">
        <f t="shared" si="9"/>
        <v>155584.68</v>
      </c>
      <c r="H125" s="16">
        <f t="shared" si="10"/>
        <v>988420.32000000007</v>
      </c>
      <c r="I125" s="16">
        <f t="shared" si="11"/>
        <v>1299589.68</v>
      </c>
      <c r="J125" s="43">
        <v>4.4485781994022908E-2</v>
      </c>
      <c r="K125" s="15">
        <v>6.8</v>
      </c>
      <c r="L125" s="43">
        <f t="shared" si="18"/>
        <v>6.0500663511871156E-3</v>
      </c>
      <c r="M125" s="43">
        <f t="shared" si="19"/>
        <v>3.8435715642835794E-2</v>
      </c>
      <c r="N125" s="43">
        <f t="shared" si="20"/>
        <v>5.0535848345210022E-2</v>
      </c>
    </row>
    <row r="126" spans="1:14" x14ac:dyDescent="0.25">
      <c r="A126" s="11" t="s">
        <v>45</v>
      </c>
      <c r="B126" s="11" t="s">
        <v>30</v>
      </c>
      <c r="C126" s="11" t="s">
        <v>0</v>
      </c>
      <c r="D126" s="11" t="s">
        <v>161</v>
      </c>
      <c r="E126" s="12">
        <v>574448</v>
      </c>
      <c r="F126" s="15">
        <v>3</v>
      </c>
      <c r="G126" s="16">
        <f t="shared" si="9"/>
        <v>34466.879999999997</v>
      </c>
      <c r="H126" s="16">
        <f t="shared" si="10"/>
        <v>539981.12</v>
      </c>
      <c r="I126" s="16">
        <f t="shared" si="11"/>
        <v>608914.88</v>
      </c>
      <c r="J126" s="43">
        <v>4.541327847935149E-2</v>
      </c>
      <c r="K126" s="15">
        <v>3</v>
      </c>
      <c r="L126" s="43">
        <f t="shared" si="18"/>
        <v>2.7247967087610891E-3</v>
      </c>
      <c r="M126" s="43">
        <f t="shared" si="19"/>
        <v>4.2688481770590404E-2</v>
      </c>
      <c r="N126" s="43">
        <f t="shared" si="20"/>
        <v>4.8138075188112577E-2</v>
      </c>
    </row>
    <row r="127" spans="1:14" x14ac:dyDescent="0.25">
      <c r="A127" s="11" t="s">
        <v>45</v>
      </c>
      <c r="B127" s="11" t="s">
        <v>44</v>
      </c>
      <c r="C127" s="11" t="s">
        <v>0</v>
      </c>
      <c r="D127" s="11" t="s">
        <v>161</v>
      </c>
      <c r="E127" s="12">
        <v>569557</v>
      </c>
      <c r="F127" s="15">
        <v>3</v>
      </c>
      <c r="G127" s="16">
        <f t="shared" si="9"/>
        <v>34173.42</v>
      </c>
      <c r="H127" s="16">
        <f t="shared" si="10"/>
        <v>535383.57999999996</v>
      </c>
      <c r="I127" s="16">
        <f t="shared" si="11"/>
        <v>603730.42000000004</v>
      </c>
      <c r="J127" s="43">
        <v>4.3587921009907972E-2</v>
      </c>
      <c r="K127" s="15">
        <v>3</v>
      </c>
      <c r="L127" s="43">
        <f t="shared" si="18"/>
        <v>2.6152752605944785E-3</v>
      </c>
      <c r="M127" s="43">
        <f t="shared" si="19"/>
        <v>4.0972645749313495E-2</v>
      </c>
      <c r="N127" s="43">
        <f t="shared" si="20"/>
        <v>4.6203196270502449E-2</v>
      </c>
    </row>
    <row r="128" spans="1:14" x14ac:dyDescent="0.25">
      <c r="A128" s="11" t="s">
        <v>45</v>
      </c>
      <c r="B128" s="11" t="s">
        <v>19</v>
      </c>
      <c r="C128" s="11" t="s">
        <v>21</v>
      </c>
      <c r="D128" s="11" t="s">
        <v>57</v>
      </c>
      <c r="E128" s="12">
        <v>129260</v>
      </c>
      <c r="F128" s="15">
        <v>5.5</v>
      </c>
      <c r="G128" s="16">
        <f t="shared" si="9"/>
        <v>14218.6</v>
      </c>
      <c r="H128" s="16">
        <f t="shared" si="10"/>
        <v>115041.4</v>
      </c>
      <c r="I128" s="16">
        <f t="shared" si="11"/>
        <v>143478.6</v>
      </c>
      <c r="J128" s="43">
        <v>4.0107781517778239E-2</v>
      </c>
      <c r="K128" s="44">
        <v>6</v>
      </c>
      <c r="L128" s="43">
        <f t="shared" ref="L128:L163" si="21">2*(J128*K128/100)</f>
        <v>4.8129337821333886E-3</v>
      </c>
      <c r="M128" s="43">
        <f t="shared" ref="M128:M163" si="22">J128-L128</f>
        <v>3.5294847735644848E-2</v>
      </c>
      <c r="N128" s="43">
        <f t="shared" ref="N128:N163" si="23">J128+L128</f>
        <v>4.492071529991163E-2</v>
      </c>
    </row>
    <row r="129" spans="1:23" x14ac:dyDescent="0.25">
      <c r="A129" s="11" t="s">
        <v>45</v>
      </c>
      <c r="B129" s="11" t="s">
        <v>19</v>
      </c>
      <c r="C129" s="11" t="s">
        <v>31</v>
      </c>
      <c r="D129" s="11" t="s">
        <v>57</v>
      </c>
      <c r="E129" s="12">
        <v>143160</v>
      </c>
      <c r="F129" s="15">
        <v>6.5</v>
      </c>
      <c r="G129" s="16">
        <f t="shared" si="9"/>
        <v>18610.8</v>
      </c>
      <c r="H129" s="16">
        <f t="shared" si="10"/>
        <v>124549.2</v>
      </c>
      <c r="I129" s="16">
        <f t="shared" si="11"/>
        <v>161770.79999999999</v>
      </c>
      <c r="J129" s="43">
        <v>3.4665528260662687E-2</v>
      </c>
      <c r="K129" s="44">
        <v>7.3</v>
      </c>
      <c r="L129" s="43">
        <f t="shared" si="21"/>
        <v>5.0611671260567528E-3</v>
      </c>
      <c r="M129" s="43">
        <f t="shared" si="22"/>
        <v>2.9604361134605933E-2</v>
      </c>
      <c r="N129" s="43">
        <f t="shared" si="23"/>
        <v>3.9726695386719441E-2</v>
      </c>
    </row>
    <row r="130" spans="1:23" x14ac:dyDescent="0.25">
      <c r="A130" s="11" t="s">
        <v>45</v>
      </c>
      <c r="B130" s="11" t="s">
        <v>19</v>
      </c>
      <c r="C130" s="11" t="s">
        <v>32</v>
      </c>
      <c r="D130" s="11" t="s">
        <v>57</v>
      </c>
      <c r="E130" s="12">
        <v>130844</v>
      </c>
      <c r="F130" s="15">
        <v>6</v>
      </c>
      <c r="G130" s="16">
        <f t="shared" ref="G130:G193" si="24">2*(E130*F130/100)</f>
        <v>15701.28</v>
      </c>
      <c r="H130" s="16">
        <f t="shared" ref="H130:H193" si="25">E130-G130</f>
        <v>115142.72</v>
      </c>
      <c r="I130" s="16">
        <f t="shared" ref="I130:I193" si="26">E130+G130</f>
        <v>146545.28</v>
      </c>
      <c r="J130" s="43">
        <v>1.7541698133013865E-2</v>
      </c>
      <c r="K130" s="44">
        <v>6</v>
      </c>
      <c r="L130" s="43">
        <f t="shared" si="21"/>
        <v>2.1050037759616637E-3</v>
      </c>
      <c r="M130" s="43">
        <f t="shared" si="22"/>
        <v>1.5436694357052201E-2</v>
      </c>
      <c r="N130" s="43">
        <f t="shared" si="23"/>
        <v>1.9646701908975529E-2</v>
      </c>
    </row>
    <row r="131" spans="1:23" x14ac:dyDescent="0.25">
      <c r="A131" s="11" t="s">
        <v>45</v>
      </c>
      <c r="B131" s="11" t="s">
        <v>19</v>
      </c>
      <c r="C131" s="11" t="s">
        <v>22</v>
      </c>
      <c r="D131" s="11" t="s">
        <v>57</v>
      </c>
      <c r="E131" s="12">
        <v>73487</v>
      </c>
      <c r="F131" s="15">
        <v>8.1999999999999993</v>
      </c>
      <c r="G131" s="16">
        <f t="shared" si="24"/>
        <v>12051.867999999999</v>
      </c>
      <c r="H131" s="16">
        <f t="shared" si="25"/>
        <v>61435.131999999998</v>
      </c>
      <c r="I131" s="16">
        <f t="shared" si="26"/>
        <v>85538.868000000002</v>
      </c>
      <c r="J131" s="43">
        <v>1.0110600645651975E-2</v>
      </c>
      <c r="K131" s="44">
        <v>8.1999999999999993</v>
      </c>
      <c r="L131" s="43">
        <f t="shared" si="21"/>
        <v>1.6581385058869239E-3</v>
      </c>
      <c r="M131" s="43">
        <f t="shared" si="22"/>
        <v>8.4524621397650511E-3</v>
      </c>
      <c r="N131" s="43">
        <f t="shared" si="23"/>
        <v>1.17687391515389E-2</v>
      </c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x14ac:dyDescent="0.25">
      <c r="A132" s="11" t="s">
        <v>45</v>
      </c>
      <c r="B132" s="11" t="s">
        <v>19</v>
      </c>
      <c r="C132" s="11" t="s">
        <v>1</v>
      </c>
      <c r="D132" s="11" t="s">
        <v>57</v>
      </c>
      <c r="E132" s="12">
        <v>20333</v>
      </c>
      <c r="F132" s="15">
        <v>14.2</v>
      </c>
      <c r="G132" s="16">
        <f t="shared" si="24"/>
        <v>5774.5719999999992</v>
      </c>
      <c r="H132" s="16">
        <f t="shared" si="25"/>
        <v>14558.428</v>
      </c>
      <c r="I132" s="16">
        <f t="shared" si="26"/>
        <v>26107.572</v>
      </c>
      <c r="J132" s="43">
        <v>5.5916913071791894E-3</v>
      </c>
      <c r="K132" s="44">
        <v>14.2</v>
      </c>
      <c r="L132" s="43">
        <f t="shared" si="21"/>
        <v>1.5880403312388896E-3</v>
      </c>
      <c r="M132" s="43">
        <f t="shared" si="22"/>
        <v>4.0036509759403E-3</v>
      </c>
      <c r="N132" s="43">
        <f t="shared" si="23"/>
        <v>7.1797316384180788E-3</v>
      </c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x14ac:dyDescent="0.25">
      <c r="A133" s="11" t="s">
        <v>45</v>
      </c>
      <c r="B133" s="11" t="s">
        <v>19</v>
      </c>
      <c r="C133" s="11" t="s">
        <v>0</v>
      </c>
      <c r="D133" s="11" t="s">
        <v>57</v>
      </c>
      <c r="E133" s="12">
        <v>497084</v>
      </c>
      <c r="F133" s="15">
        <v>3.2</v>
      </c>
      <c r="G133" s="16">
        <f t="shared" si="24"/>
        <v>31813.376</v>
      </c>
      <c r="H133" s="16">
        <f t="shared" si="25"/>
        <v>465270.62400000001</v>
      </c>
      <c r="I133" s="16">
        <f t="shared" si="26"/>
        <v>528897.37600000005</v>
      </c>
      <c r="J133" s="43">
        <v>1.9329609972611031E-2</v>
      </c>
      <c r="K133" s="44">
        <v>3.4</v>
      </c>
      <c r="L133" s="43">
        <f t="shared" si="21"/>
        <v>1.3144134781375499E-3</v>
      </c>
      <c r="M133" s="43">
        <f t="shared" si="22"/>
        <v>1.801519649447348E-2</v>
      </c>
      <c r="N133" s="43">
        <f t="shared" si="23"/>
        <v>2.0644023450748582E-2</v>
      </c>
    </row>
    <row r="134" spans="1:23" x14ac:dyDescent="0.25">
      <c r="A134" s="11" t="s">
        <v>45</v>
      </c>
      <c r="B134" s="11" t="s">
        <v>30</v>
      </c>
      <c r="C134" s="11" t="s">
        <v>21</v>
      </c>
      <c r="D134" s="11" t="s">
        <v>57</v>
      </c>
      <c r="E134" s="12">
        <v>63116</v>
      </c>
      <c r="F134" s="15">
        <v>7.6</v>
      </c>
      <c r="G134" s="16">
        <f t="shared" si="24"/>
        <v>9593.6319999999996</v>
      </c>
      <c r="H134" s="16">
        <f t="shared" si="25"/>
        <v>53522.368000000002</v>
      </c>
      <c r="I134" s="16">
        <f t="shared" si="26"/>
        <v>72709.631999999998</v>
      </c>
      <c r="J134" s="43">
        <v>3.8285719831706859E-2</v>
      </c>
      <c r="K134" s="44">
        <v>8.6999999999999993</v>
      </c>
      <c r="L134" s="43">
        <f t="shared" si="21"/>
        <v>6.6617152507169927E-3</v>
      </c>
      <c r="M134" s="43">
        <f t="shared" si="22"/>
        <v>3.1624004580989865E-2</v>
      </c>
      <c r="N134" s="43">
        <f t="shared" si="23"/>
        <v>4.4947435082423853E-2</v>
      </c>
    </row>
    <row r="135" spans="1:23" x14ac:dyDescent="0.25">
      <c r="A135" s="11" t="s">
        <v>45</v>
      </c>
      <c r="B135" s="11" t="s">
        <v>30</v>
      </c>
      <c r="C135" s="11" t="s">
        <v>31</v>
      </c>
      <c r="D135" s="11" t="s">
        <v>57</v>
      </c>
      <c r="E135" s="12">
        <v>72798</v>
      </c>
      <c r="F135" s="15">
        <v>8</v>
      </c>
      <c r="G135" s="16">
        <f t="shared" si="24"/>
        <v>11647.68</v>
      </c>
      <c r="H135" s="16">
        <f t="shared" si="25"/>
        <v>61150.32</v>
      </c>
      <c r="I135" s="16">
        <f t="shared" si="26"/>
        <v>84445.68</v>
      </c>
      <c r="J135" s="43">
        <v>3.4864859040088507E-2</v>
      </c>
      <c r="K135" s="44">
        <v>8.8000000000000007</v>
      </c>
      <c r="L135" s="43">
        <f t="shared" si="21"/>
        <v>6.1362151910555772E-3</v>
      </c>
      <c r="M135" s="43">
        <f t="shared" si="22"/>
        <v>2.8728643849032929E-2</v>
      </c>
      <c r="N135" s="43">
        <f t="shared" si="23"/>
        <v>4.1001074231144082E-2</v>
      </c>
    </row>
    <row r="136" spans="1:23" x14ac:dyDescent="0.25">
      <c r="A136" s="11" t="s">
        <v>45</v>
      </c>
      <c r="B136" s="11" t="s">
        <v>30</v>
      </c>
      <c r="C136" s="11" t="s">
        <v>32</v>
      </c>
      <c r="D136" s="11" t="s">
        <v>57</v>
      </c>
      <c r="E136" s="12">
        <v>71997</v>
      </c>
      <c r="F136" s="15">
        <v>8</v>
      </c>
      <c r="G136" s="16">
        <f t="shared" si="24"/>
        <v>11519.52</v>
      </c>
      <c r="H136" s="16">
        <f t="shared" si="25"/>
        <v>60477.479999999996</v>
      </c>
      <c r="I136" s="16">
        <f t="shared" si="26"/>
        <v>83516.52</v>
      </c>
      <c r="J136" s="43">
        <v>1.9299004156696217E-2</v>
      </c>
      <c r="K136" s="44">
        <v>8</v>
      </c>
      <c r="L136" s="43">
        <f t="shared" si="21"/>
        <v>3.0878406650713948E-3</v>
      </c>
      <c r="M136" s="43">
        <f t="shared" si="22"/>
        <v>1.6211163491624821E-2</v>
      </c>
      <c r="N136" s="43">
        <f t="shared" si="23"/>
        <v>2.2386844821767612E-2</v>
      </c>
    </row>
    <row r="137" spans="1:23" x14ac:dyDescent="0.25">
      <c r="A137" s="11" t="s">
        <v>45</v>
      </c>
      <c r="B137" s="11" t="s">
        <v>30</v>
      </c>
      <c r="C137" s="11" t="s">
        <v>22</v>
      </c>
      <c r="D137" s="11" t="s">
        <v>57</v>
      </c>
      <c r="E137" s="12">
        <v>33434</v>
      </c>
      <c r="F137" s="15">
        <v>12.6</v>
      </c>
      <c r="G137" s="16">
        <f t="shared" si="24"/>
        <v>8425.3679999999986</v>
      </c>
      <c r="H137" s="16">
        <f t="shared" si="25"/>
        <v>25008.632000000001</v>
      </c>
      <c r="I137" s="16">
        <f t="shared" si="26"/>
        <v>41859.368000000002</v>
      </c>
      <c r="J137" s="43">
        <v>9.3017536284462164E-3</v>
      </c>
      <c r="K137" s="44">
        <v>12.6</v>
      </c>
      <c r="L137" s="43">
        <f t="shared" si="21"/>
        <v>2.3440419143684467E-3</v>
      </c>
      <c r="M137" s="43">
        <f t="shared" si="22"/>
        <v>6.9577117140777692E-3</v>
      </c>
      <c r="N137" s="43">
        <f t="shared" si="23"/>
        <v>1.1645795542814663E-2</v>
      </c>
    </row>
    <row r="138" spans="1:23" x14ac:dyDescent="0.25">
      <c r="A138" s="11" t="s">
        <v>45</v>
      </c>
      <c r="B138" s="11" t="s">
        <v>30</v>
      </c>
      <c r="C138" s="11" t="s">
        <v>1</v>
      </c>
      <c r="D138" s="11" t="s">
        <v>57</v>
      </c>
      <c r="E138" s="12">
        <v>7551</v>
      </c>
      <c r="F138" s="15">
        <v>24</v>
      </c>
      <c r="G138" s="16">
        <f t="shared" si="24"/>
        <v>3624.48</v>
      </c>
      <c r="H138" s="16">
        <f t="shared" si="25"/>
        <v>3926.52</v>
      </c>
      <c r="I138" s="16">
        <f t="shared" si="26"/>
        <v>11175.48</v>
      </c>
      <c r="J138" s="43">
        <v>4.7556367300667594E-3</v>
      </c>
      <c r="K138" s="44">
        <v>24</v>
      </c>
      <c r="L138" s="43">
        <f t="shared" si="21"/>
        <v>2.2827056304320446E-3</v>
      </c>
      <c r="M138" s="43">
        <f t="shared" si="22"/>
        <v>2.4729310996347148E-3</v>
      </c>
      <c r="N138" s="43">
        <f t="shared" si="23"/>
        <v>7.0383423604988039E-3</v>
      </c>
    </row>
    <row r="139" spans="1:23" x14ac:dyDescent="0.25">
      <c r="A139" s="11" t="s">
        <v>45</v>
      </c>
      <c r="B139" s="11" t="s">
        <v>30</v>
      </c>
      <c r="C139" s="11" t="s">
        <v>0</v>
      </c>
      <c r="D139" s="11" t="s">
        <v>57</v>
      </c>
      <c r="E139" s="12">
        <v>248896</v>
      </c>
      <c r="F139" s="15">
        <v>4.8</v>
      </c>
      <c r="G139" s="16">
        <f t="shared" si="24"/>
        <v>23894.016</v>
      </c>
      <c r="H139" s="16">
        <f t="shared" si="25"/>
        <v>225001.984</v>
      </c>
      <c r="I139" s="16">
        <f t="shared" si="26"/>
        <v>272790.016</v>
      </c>
      <c r="J139" s="43">
        <v>1.9676599727732832E-2</v>
      </c>
      <c r="K139" s="44">
        <v>4.8</v>
      </c>
      <c r="L139" s="43">
        <f t="shared" si="21"/>
        <v>1.8889535738623516E-3</v>
      </c>
      <c r="M139" s="43">
        <f t="shared" si="22"/>
        <v>1.778764615387048E-2</v>
      </c>
      <c r="N139" s="43">
        <f t="shared" si="23"/>
        <v>2.1565553301595184E-2</v>
      </c>
    </row>
    <row r="140" spans="1:23" x14ac:dyDescent="0.25">
      <c r="A140" s="11" t="s">
        <v>45</v>
      </c>
      <c r="B140" s="11" t="s">
        <v>44</v>
      </c>
      <c r="C140" s="11" t="s">
        <v>21</v>
      </c>
      <c r="D140" s="11" t="s">
        <v>57</v>
      </c>
      <c r="E140" s="12">
        <v>66144</v>
      </c>
      <c r="F140" s="15">
        <v>7.6</v>
      </c>
      <c r="G140" s="16">
        <f t="shared" si="24"/>
        <v>10053.887999999999</v>
      </c>
      <c r="H140" s="16">
        <f t="shared" si="25"/>
        <v>56090.112000000001</v>
      </c>
      <c r="I140" s="16">
        <f t="shared" si="26"/>
        <v>76197.888000000006</v>
      </c>
      <c r="J140" s="43">
        <v>4.201582453768872E-2</v>
      </c>
      <c r="K140" s="44">
        <v>8.3000000000000007</v>
      </c>
      <c r="L140" s="43">
        <f t="shared" si="21"/>
        <v>6.9746268732563278E-3</v>
      </c>
      <c r="M140" s="43">
        <f t="shared" si="22"/>
        <v>3.5041197664432394E-2</v>
      </c>
      <c r="N140" s="43">
        <f t="shared" si="23"/>
        <v>4.8990451410945046E-2</v>
      </c>
    </row>
    <row r="141" spans="1:23" x14ac:dyDescent="0.25">
      <c r="A141" s="11" t="s">
        <v>45</v>
      </c>
      <c r="B141" s="11" t="s">
        <v>44</v>
      </c>
      <c r="C141" s="11" t="s">
        <v>31</v>
      </c>
      <c r="D141" s="11" t="s">
        <v>57</v>
      </c>
      <c r="E141" s="12">
        <v>70362</v>
      </c>
      <c r="F141" s="15">
        <v>8</v>
      </c>
      <c r="G141" s="16">
        <f t="shared" si="24"/>
        <v>11257.92</v>
      </c>
      <c r="H141" s="16">
        <f t="shared" si="25"/>
        <v>59104.08</v>
      </c>
      <c r="I141" s="16">
        <f t="shared" si="26"/>
        <v>81619.92</v>
      </c>
      <c r="J141" s="43">
        <v>3.4461681325688893E-2</v>
      </c>
      <c r="K141" s="44">
        <v>8.8000000000000007</v>
      </c>
      <c r="L141" s="43">
        <f t="shared" si="21"/>
        <v>6.0652559133212462E-3</v>
      </c>
      <c r="M141" s="43">
        <f t="shared" si="22"/>
        <v>2.8396425412367646E-2</v>
      </c>
      <c r="N141" s="43">
        <f t="shared" si="23"/>
        <v>4.0526937239010137E-2</v>
      </c>
    </row>
    <row r="142" spans="1:23" x14ac:dyDescent="0.25">
      <c r="A142" s="11" t="s">
        <v>45</v>
      </c>
      <c r="B142" s="11" t="s">
        <v>44</v>
      </c>
      <c r="C142" s="11" t="s">
        <v>32</v>
      </c>
      <c r="D142" s="11" t="s">
        <v>57</v>
      </c>
      <c r="E142" s="12">
        <v>58847</v>
      </c>
      <c r="F142" s="15">
        <v>9.1</v>
      </c>
      <c r="G142" s="16">
        <f t="shared" si="24"/>
        <v>10710.153999999999</v>
      </c>
      <c r="H142" s="16">
        <f t="shared" si="25"/>
        <v>48136.846000000005</v>
      </c>
      <c r="I142" s="16">
        <f t="shared" si="26"/>
        <v>69557.153999999995</v>
      </c>
      <c r="J142" s="43">
        <v>1.5783361316589868E-2</v>
      </c>
      <c r="K142" s="44">
        <v>9.1</v>
      </c>
      <c r="L142" s="43">
        <f t="shared" si="21"/>
        <v>2.8725717596193557E-3</v>
      </c>
      <c r="M142" s="43">
        <f t="shared" si="22"/>
        <v>1.2910789556970512E-2</v>
      </c>
      <c r="N142" s="43">
        <f t="shared" si="23"/>
        <v>1.8655933076209223E-2</v>
      </c>
    </row>
    <row r="143" spans="1:23" x14ac:dyDescent="0.25">
      <c r="A143" s="11" t="s">
        <v>45</v>
      </c>
      <c r="B143" s="11" t="s">
        <v>44</v>
      </c>
      <c r="C143" s="11" t="s">
        <v>22</v>
      </c>
      <c r="D143" s="11" t="s">
        <v>57</v>
      </c>
      <c r="E143" s="12">
        <v>40053</v>
      </c>
      <c r="F143" s="15">
        <v>10</v>
      </c>
      <c r="G143" s="16">
        <f t="shared" si="24"/>
        <v>8010.6</v>
      </c>
      <c r="H143" s="16">
        <f t="shared" si="25"/>
        <v>32042.400000000001</v>
      </c>
      <c r="I143" s="16">
        <f t="shared" si="26"/>
        <v>48063.6</v>
      </c>
      <c r="J143" s="43">
        <v>1.0901931879052874E-2</v>
      </c>
      <c r="K143" s="44">
        <v>10.9</v>
      </c>
      <c r="L143" s="43">
        <f t="shared" si="21"/>
        <v>2.3766211496335267E-3</v>
      </c>
      <c r="M143" s="43">
        <f t="shared" si="22"/>
        <v>8.5253107294193473E-3</v>
      </c>
      <c r="N143" s="43">
        <f t="shared" si="23"/>
        <v>1.3278553028686401E-2</v>
      </c>
    </row>
    <row r="144" spans="1:23" x14ac:dyDescent="0.25">
      <c r="A144" s="11" t="s">
        <v>45</v>
      </c>
      <c r="B144" s="11" t="s">
        <v>44</v>
      </c>
      <c r="C144" s="11" t="s">
        <v>1</v>
      </c>
      <c r="D144" s="11" t="s">
        <v>57</v>
      </c>
      <c r="E144" s="12">
        <v>12782</v>
      </c>
      <c r="F144" s="15">
        <v>18.3</v>
      </c>
      <c r="G144" s="16">
        <f t="shared" si="24"/>
        <v>4678.2120000000004</v>
      </c>
      <c r="H144" s="16">
        <f t="shared" si="25"/>
        <v>8103.7879999999996</v>
      </c>
      <c r="I144" s="16">
        <f t="shared" si="26"/>
        <v>17460.212</v>
      </c>
      <c r="J144" s="43">
        <v>6.2397241282350687E-3</v>
      </c>
      <c r="K144" s="44">
        <v>18.3</v>
      </c>
      <c r="L144" s="43">
        <f t="shared" si="21"/>
        <v>2.2837390309340352E-3</v>
      </c>
      <c r="M144" s="43">
        <f t="shared" si="22"/>
        <v>3.955985097301034E-3</v>
      </c>
      <c r="N144" s="43">
        <f t="shared" si="23"/>
        <v>8.5234631591691035E-3</v>
      </c>
    </row>
    <row r="145" spans="1:23" x14ac:dyDescent="0.25">
      <c r="A145" s="11" t="s">
        <v>45</v>
      </c>
      <c r="B145" s="11" t="s">
        <v>44</v>
      </c>
      <c r="C145" s="11" t="s">
        <v>0</v>
      </c>
      <c r="D145" s="11" t="s">
        <v>57</v>
      </c>
      <c r="E145" s="12">
        <v>248188</v>
      </c>
      <c r="F145" s="15">
        <v>4.8</v>
      </c>
      <c r="G145" s="16">
        <f t="shared" si="24"/>
        <v>23826.047999999999</v>
      </c>
      <c r="H145" s="16">
        <f t="shared" si="25"/>
        <v>224361.95199999999</v>
      </c>
      <c r="I145" s="16">
        <f t="shared" si="26"/>
        <v>272014.04800000001</v>
      </c>
      <c r="J145" s="43">
        <v>1.8993707284094549E-2</v>
      </c>
      <c r="K145" s="44">
        <v>4.8</v>
      </c>
      <c r="L145" s="43">
        <f t="shared" si="21"/>
        <v>1.8233958992730768E-3</v>
      </c>
      <c r="M145" s="43">
        <f t="shared" si="22"/>
        <v>1.717031138482147E-2</v>
      </c>
      <c r="N145" s="43">
        <f t="shared" si="23"/>
        <v>2.0817103183367627E-2</v>
      </c>
    </row>
    <row r="146" spans="1:23" x14ac:dyDescent="0.25">
      <c r="A146" s="11" t="s">
        <v>45</v>
      </c>
      <c r="B146" s="11" t="s">
        <v>19</v>
      </c>
      <c r="C146" s="11" t="s">
        <v>21</v>
      </c>
      <c r="D146" s="11" t="s">
        <v>58</v>
      </c>
      <c r="E146" s="12">
        <v>59186</v>
      </c>
      <c r="F146" s="15">
        <v>8.8000000000000007</v>
      </c>
      <c r="G146" s="16">
        <f t="shared" si="24"/>
        <v>10416.736000000001</v>
      </c>
      <c r="H146" s="16">
        <f t="shared" si="25"/>
        <v>48769.263999999996</v>
      </c>
      <c r="I146" s="16">
        <f t="shared" si="26"/>
        <v>69602.736000000004</v>
      </c>
      <c r="J146" s="43">
        <v>1.8364684797394601E-2</v>
      </c>
      <c r="K146" s="44">
        <v>9.6</v>
      </c>
      <c r="L146" s="43">
        <f t="shared" si="21"/>
        <v>3.5260194810997629E-3</v>
      </c>
      <c r="M146" s="43">
        <f t="shared" si="22"/>
        <v>1.4838665316294838E-2</v>
      </c>
      <c r="N146" s="43">
        <f t="shared" si="23"/>
        <v>2.1890704278494363E-2</v>
      </c>
    </row>
    <row r="147" spans="1:23" x14ac:dyDescent="0.25">
      <c r="A147" s="11" t="s">
        <v>45</v>
      </c>
      <c r="B147" s="11" t="s">
        <v>19</v>
      </c>
      <c r="C147" s="11" t="s">
        <v>31</v>
      </c>
      <c r="D147" s="11" t="s">
        <v>58</v>
      </c>
      <c r="E147" s="12">
        <v>177917</v>
      </c>
      <c r="F147" s="15">
        <v>5.9</v>
      </c>
      <c r="G147" s="16">
        <f t="shared" si="24"/>
        <v>20994.206000000002</v>
      </c>
      <c r="H147" s="16">
        <f t="shared" si="25"/>
        <v>156922.79399999999</v>
      </c>
      <c r="I147" s="16">
        <f t="shared" si="26"/>
        <v>198911.20600000001</v>
      </c>
      <c r="J147" s="43">
        <v>4.30817741796055E-2</v>
      </c>
      <c r="K147" s="44">
        <v>5.9</v>
      </c>
      <c r="L147" s="43">
        <f t="shared" si="21"/>
        <v>5.0836493531934493E-3</v>
      </c>
      <c r="M147" s="43">
        <f t="shared" si="22"/>
        <v>3.7998124826412051E-2</v>
      </c>
      <c r="N147" s="43">
        <f t="shared" si="23"/>
        <v>4.816542353279895E-2</v>
      </c>
    </row>
    <row r="148" spans="1:23" x14ac:dyDescent="0.25">
      <c r="A148" s="11" t="s">
        <v>45</v>
      </c>
      <c r="B148" s="11" t="s">
        <v>19</v>
      </c>
      <c r="C148" s="11" t="s">
        <v>32</v>
      </c>
      <c r="D148" s="11" t="s">
        <v>58</v>
      </c>
      <c r="E148" s="12">
        <v>219922</v>
      </c>
      <c r="F148" s="15">
        <v>4.7</v>
      </c>
      <c r="G148" s="16">
        <f t="shared" si="24"/>
        <v>20672.668000000001</v>
      </c>
      <c r="H148" s="16">
        <f t="shared" si="25"/>
        <v>199249.33199999999</v>
      </c>
      <c r="I148" s="16">
        <f t="shared" si="26"/>
        <v>240594.66800000001</v>
      </c>
      <c r="J148" s="43">
        <v>2.9484006426039214E-2</v>
      </c>
      <c r="K148" s="44">
        <v>4.7</v>
      </c>
      <c r="L148" s="43">
        <f t="shared" si="21"/>
        <v>2.7714966040476865E-3</v>
      </c>
      <c r="M148" s="43">
        <f t="shared" si="22"/>
        <v>2.6712509821991529E-2</v>
      </c>
      <c r="N148" s="43">
        <f t="shared" si="23"/>
        <v>3.2255503030086903E-2</v>
      </c>
    </row>
    <row r="149" spans="1:23" x14ac:dyDescent="0.25">
      <c r="A149" s="11" t="s">
        <v>45</v>
      </c>
      <c r="B149" s="11" t="s">
        <v>19</v>
      </c>
      <c r="C149" s="11" t="s">
        <v>22</v>
      </c>
      <c r="D149" s="11" t="s">
        <v>58</v>
      </c>
      <c r="E149" s="12">
        <v>150248</v>
      </c>
      <c r="F149" s="15">
        <v>5.5</v>
      </c>
      <c r="G149" s="16">
        <f t="shared" si="24"/>
        <v>16527.28</v>
      </c>
      <c r="H149" s="16">
        <f t="shared" si="25"/>
        <v>133720.72</v>
      </c>
      <c r="I149" s="16">
        <f t="shared" si="26"/>
        <v>166775.28</v>
      </c>
      <c r="J149" s="43">
        <v>2.0671649758568427E-2</v>
      </c>
      <c r="K149" s="44">
        <v>5.5</v>
      </c>
      <c r="L149" s="43">
        <f t="shared" si="21"/>
        <v>2.2738814734425271E-3</v>
      </c>
      <c r="M149" s="43">
        <f t="shared" si="22"/>
        <v>1.83977682851259E-2</v>
      </c>
      <c r="N149" s="43">
        <f t="shared" si="23"/>
        <v>2.2945531232010954E-2</v>
      </c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x14ac:dyDescent="0.25">
      <c r="A150" s="11" t="s">
        <v>45</v>
      </c>
      <c r="B150" s="11" t="s">
        <v>19</v>
      </c>
      <c r="C150" s="11" t="s">
        <v>1</v>
      </c>
      <c r="D150" s="11" t="s">
        <v>58</v>
      </c>
      <c r="E150" s="12">
        <v>39648</v>
      </c>
      <c r="F150" s="15">
        <v>10.7</v>
      </c>
      <c r="G150" s="16">
        <f t="shared" si="24"/>
        <v>8484.6719999999987</v>
      </c>
      <c r="H150" s="16">
        <f t="shared" si="25"/>
        <v>31163.328000000001</v>
      </c>
      <c r="I150" s="16">
        <f t="shared" si="26"/>
        <v>48132.671999999999</v>
      </c>
      <c r="J150" s="43">
        <v>1.0903426791277258E-2</v>
      </c>
      <c r="K150" s="44">
        <v>10.7</v>
      </c>
      <c r="L150" s="43">
        <f t="shared" si="21"/>
        <v>2.3333333333333331E-3</v>
      </c>
      <c r="M150" s="43">
        <f t="shared" si="22"/>
        <v>8.5700934579439249E-3</v>
      </c>
      <c r="N150" s="43">
        <f t="shared" si="23"/>
        <v>1.3236760124610591E-2</v>
      </c>
    </row>
    <row r="151" spans="1:23" x14ac:dyDescent="0.25">
      <c r="A151" s="11" t="s">
        <v>45</v>
      </c>
      <c r="B151" s="11" t="s">
        <v>19</v>
      </c>
      <c r="C151" s="11" t="s">
        <v>0</v>
      </c>
      <c r="D151" s="11" t="s">
        <v>58</v>
      </c>
      <c r="E151" s="12">
        <v>646921</v>
      </c>
      <c r="F151" s="15">
        <v>3</v>
      </c>
      <c r="G151" s="16">
        <f t="shared" si="24"/>
        <v>38815.26</v>
      </c>
      <c r="H151" s="16">
        <f t="shared" si="25"/>
        <v>608105.74</v>
      </c>
      <c r="I151" s="16">
        <f t="shared" si="26"/>
        <v>685736.26</v>
      </c>
      <c r="J151" s="43">
        <v>2.5156172021411877E-2</v>
      </c>
      <c r="K151" s="44">
        <v>3</v>
      </c>
      <c r="L151" s="43">
        <f t="shared" si="21"/>
        <v>1.5093703212847127E-3</v>
      </c>
      <c r="M151" s="43">
        <f t="shared" si="22"/>
        <v>2.3646801700127163E-2</v>
      </c>
      <c r="N151" s="43">
        <f t="shared" si="23"/>
        <v>2.666554234269659E-2</v>
      </c>
    </row>
    <row r="152" spans="1:23" x14ac:dyDescent="0.25">
      <c r="A152" s="11" t="s">
        <v>45</v>
      </c>
      <c r="B152" s="11" t="s">
        <v>30</v>
      </c>
      <c r="C152" s="11" t="s">
        <v>21</v>
      </c>
      <c r="D152" s="11" t="s">
        <v>58</v>
      </c>
      <c r="E152" s="12">
        <v>28065</v>
      </c>
      <c r="F152" s="15">
        <v>12.6</v>
      </c>
      <c r="G152" s="16">
        <f t="shared" si="24"/>
        <v>7072.38</v>
      </c>
      <c r="H152" s="16">
        <f t="shared" si="25"/>
        <v>20992.62</v>
      </c>
      <c r="I152" s="16">
        <f t="shared" si="26"/>
        <v>35137.379999999997</v>
      </c>
      <c r="J152" s="43">
        <v>1.7024030785804754E-2</v>
      </c>
      <c r="K152" s="44">
        <v>13.6</v>
      </c>
      <c r="L152" s="43">
        <f t="shared" si="21"/>
        <v>4.6305363737388925E-3</v>
      </c>
      <c r="M152" s="43">
        <f t="shared" si="22"/>
        <v>1.2393494412065862E-2</v>
      </c>
      <c r="N152" s="43">
        <f t="shared" si="23"/>
        <v>2.1654567159543645E-2</v>
      </c>
    </row>
    <row r="153" spans="1:23" x14ac:dyDescent="0.25">
      <c r="A153" s="11" t="s">
        <v>45</v>
      </c>
      <c r="B153" s="11" t="s">
        <v>30</v>
      </c>
      <c r="C153" s="11" t="s">
        <v>31</v>
      </c>
      <c r="D153" s="11" t="s">
        <v>58</v>
      </c>
      <c r="E153" s="12">
        <v>88160</v>
      </c>
      <c r="F153" s="15">
        <v>7.9</v>
      </c>
      <c r="G153" s="16">
        <f t="shared" si="24"/>
        <v>13929.28</v>
      </c>
      <c r="H153" s="16">
        <f t="shared" si="25"/>
        <v>74230.720000000001</v>
      </c>
      <c r="I153" s="16">
        <f t="shared" si="26"/>
        <v>102089.28</v>
      </c>
      <c r="J153" s="43">
        <v>4.2222121115610356E-2</v>
      </c>
      <c r="K153" s="44">
        <v>7.9</v>
      </c>
      <c r="L153" s="43">
        <f t="shared" si="21"/>
        <v>6.6710951362664358E-3</v>
      </c>
      <c r="M153" s="43">
        <f t="shared" si="22"/>
        <v>3.5551025979343918E-2</v>
      </c>
      <c r="N153" s="43">
        <f t="shared" si="23"/>
        <v>4.8893216251876793E-2</v>
      </c>
    </row>
    <row r="154" spans="1:23" x14ac:dyDescent="0.25">
      <c r="A154" s="11" t="s">
        <v>45</v>
      </c>
      <c r="B154" s="11" t="s">
        <v>30</v>
      </c>
      <c r="C154" s="11" t="s">
        <v>32</v>
      </c>
      <c r="D154" s="11" t="s">
        <v>58</v>
      </c>
      <c r="E154" s="12">
        <v>107276</v>
      </c>
      <c r="F154" s="15">
        <v>6.7</v>
      </c>
      <c r="G154" s="16">
        <f t="shared" si="24"/>
        <v>14374.984000000002</v>
      </c>
      <c r="H154" s="16">
        <f t="shared" si="25"/>
        <v>92901.016000000003</v>
      </c>
      <c r="I154" s="16">
        <f t="shared" si="26"/>
        <v>121650.984</v>
      </c>
      <c r="J154" s="43">
        <v>2.8755642178337197E-2</v>
      </c>
      <c r="K154" s="44">
        <v>6.7</v>
      </c>
      <c r="L154" s="43">
        <f t="shared" si="21"/>
        <v>3.8532560518971847E-3</v>
      </c>
      <c r="M154" s="43">
        <f t="shared" si="22"/>
        <v>2.4902386126440013E-2</v>
      </c>
      <c r="N154" s="43">
        <f t="shared" si="23"/>
        <v>3.2608898230234384E-2</v>
      </c>
    </row>
    <row r="155" spans="1:23" x14ac:dyDescent="0.25">
      <c r="A155" s="11" t="s">
        <v>45</v>
      </c>
      <c r="B155" s="11" t="s">
        <v>30</v>
      </c>
      <c r="C155" s="11" t="s">
        <v>22</v>
      </c>
      <c r="D155" s="11" t="s">
        <v>58</v>
      </c>
      <c r="E155" s="12">
        <v>85252</v>
      </c>
      <c r="F155" s="15">
        <v>7.4</v>
      </c>
      <c r="G155" s="16">
        <f t="shared" si="24"/>
        <v>12617.296</v>
      </c>
      <c r="H155" s="16">
        <f t="shared" si="25"/>
        <v>72634.703999999998</v>
      </c>
      <c r="I155" s="16">
        <f t="shared" si="26"/>
        <v>97869.296000000002</v>
      </c>
      <c r="J155" s="43">
        <v>2.3718164154223152E-2</v>
      </c>
      <c r="K155" s="44">
        <v>7.4</v>
      </c>
      <c r="L155" s="43">
        <f t="shared" si="21"/>
        <v>3.5102882948250262E-3</v>
      </c>
      <c r="M155" s="43">
        <f t="shared" si="22"/>
        <v>2.0207875859398126E-2</v>
      </c>
      <c r="N155" s="43">
        <f t="shared" si="23"/>
        <v>2.7228452449048177E-2</v>
      </c>
    </row>
    <row r="156" spans="1:23" x14ac:dyDescent="0.25">
      <c r="A156" s="11" t="s">
        <v>45</v>
      </c>
      <c r="B156" s="11" t="s">
        <v>30</v>
      </c>
      <c r="C156" s="11" t="s">
        <v>1</v>
      </c>
      <c r="D156" s="11" t="s">
        <v>58</v>
      </c>
      <c r="E156" s="12">
        <v>16799</v>
      </c>
      <c r="F156" s="15">
        <v>15.9</v>
      </c>
      <c r="G156" s="16">
        <f t="shared" si="24"/>
        <v>5342.0820000000003</v>
      </c>
      <c r="H156" s="16">
        <f t="shared" si="25"/>
        <v>11456.918</v>
      </c>
      <c r="I156" s="16">
        <f t="shared" si="26"/>
        <v>22141.082000000002</v>
      </c>
      <c r="J156" s="43">
        <v>1.05800478649704E-2</v>
      </c>
      <c r="K156" s="44">
        <v>15.9</v>
      </c>
      <c r="L156" s="43">
        <f t="shared" si="21"/>
        <v>3.3644552210605871E-3</v>
      </c>
      <c r="M156" s="43">
        <f t="shared" si="22"/>
        <v>7.2155926439098125E-3</v>
      </c>
      <c r="N156" s="43">
        <f t="shared" si="23"/>
        <v>1.3944503086030987E-2</v>
      </c>
    </row>
    <row r="157" spans="1:23" x14ac:dyDescent="0.25">
      <c r="A157" s="11" t="s">
        <v>45</v>
      </c>
      <c r="B157" s="11" t="s">
        <v>30</v>
      </c>
      <c r="C157" s="11" t="s">
        <v>0</v>
      </c>
      <c r="D157" s="11" t="s">
        <v>58</v>
      </c>
      <c r="E157" s="12">
        <v>325552</v>
      </c>
      <c r="F157" s="15">
        <v>3.9</v>
      </c>
      <c r="G157" s="16">
        <f t="shared" si="24"/>
        <v>25393.056</v>
      </c>
      <c r="H157" s="16">
        <f t="shared" si="25"/>
        <v>300158.94400000002</v>
      </c>
      <c r="I157" s="16">
        <f t="shared" si="26"/>
        <v>350945.05599999998</v>
      </c>
      <c r="J157" s="43">
        <v>2.5736678751618662E-2</v>
      </c>
      <c r="K157" s="44">
        <v>3.9</v>
      </c>
      <c r="L157" s="43">
        <f t="shared" si="21"/>
        <v>2.0074609426262557E-3</v>
      </c>
      <c r="M157" s="43">
        <f t="shared" si="22"/>
        <v>2.3729217808992405E-2</v>
      </c>
      <c r="N157" s="43">
        <f t="shared" si="23"/>
        <v>2.7744139694244919E-2</v>
      </c>
    </row>
    <row r="158" spans="1:23" x14ac:dyDescent="0.25">
      <c r="A158" s="11" t="s">
        <v>45</v>
      </c>
      <c r="B158" s="11" t="s">
        <v>44</v>
      </c>
      <c r="C158" s="11" t="s">
        <v>21</v>
      </c>
      <c r="D158" s="11" t="s">
        <v>58</v>
      </c>
      <c r="E158" s="12">
        <v>31121</v>
      </c>
      <c r="F158" s="15">
        <v>11.4</v>
      </c>
      <c r="G158" s="16">
        <f t="shared" si="24"/>
        <v>7095.5880000000006</v>
      </c>
      <c r="H158" s="16">
        <f t="shared" si="25"/>
        <v>24025.412</v>
      </c>
      <c r="I158" s="16">
        <f t="shared" si="26"/>
        <v>38216.588000000003</v>
      </c>
      <c r="J158" s="43">
        <v>1.9768602978915861E-2</v>
      </c>
      <c r="K158" s="44">
        <v>12.3</v>
      </c>
      <c r="L158" s="43">
        <f t="shared" si="21"/>
        <v>4.8630763328133021E-3</v>
      </c>
      <c r="M158" s="43">
        <f t="shared" si="22"/>
        <v>1.4905526646102559E-2</v>
      </c>
      <c r="N158" s="43">
        <f t="shared" si="23"/>
        <v>2.4631679311729163E-2</v>
      </c>
    </row>
    <row r="159" spans="1:23" x14ac:dyDescent="0.25">
      <c r="A159" s="11" t="s">
        <v>45</v>
      </c>
      <c r="B159" s="11" t="s">
        <v>44</v>
      </c>
      <c r="C159" s="11" t="s">
        <v>31</v>
      </c>
      <c r="D159" s="11" t="s">
        <v>58</v>
      </c>
      <c r="E159" s="12">
        <v>89757</v>
      </c>
      <c r="F159" s="15">
        <v>7.9</v>
      </c>
      <c r="G159" s="16">
        <f t="shared" si="24"/>
        <v>14181.606000000002</v>
      </c>
      <c r="H159" s="16">
        <f t="shared" si="25"/>
        <v>75575.394</v>
      </c>
      <c r="I159" s="16">
        <f t="shared" si="26"/>
        <v>103938.606</v>
      </c>
      <c r="J159" s="43">
        <v>4.396090404976917E-2</v>
      </c>
      <c r="K159" s="44">
        <v>7.9</v>
      </c>
      <c r="L159" s="43">
        <f t="shared" si="21"/>
        <v>6.9458228398635294E-3</v>
      </c>
      <c r="M159" s="43">
        <f t="shared" si="22"/>
        <v>3.701508120990564E-2</v>
      </c>
      <c r="N159" s="43">
        <f t="shared" si="23"/>
        <v>5.09067268896327E-2</v>
      </c>
    </row>
    <row r="160" spans="1:23" x14ac:dyDescent="0.25">
      <c r="A160" s="11" t="s">
        <v>45</v>
      </c>
      <c r="B160" s="11" t="s">
        <v>44</v>
      </c>
      <c r="C160" s="11" t="s">
        <v>32</v>
      </c>
      <c r="D160" s="11" t="s">
        <v>58</v>
      </c>
      <c r="E160" s="12">
        <v>112646</v>
      </c>
      <c r="F160" s="15">
        <v>6.7</v>
      </c>
      <c r="G160" s="16">
        <f t="shared" si="24"/>
        <v>15094.564000000002</v>
      </c>
      <c r="H160" s="16">
        <f t="shared" si="25"/>
        <v>97551.436000000002</v>
      </c>
      <c r="I160" s="16">
        <f t="shared" si="26"/>
        <v>127740.564</v>
      </c>
      <c r="J160" s="43">
        <v>3.0212797914398057E-2</v>
      </c>
      <c r="K160" s="44">
        <v>6.7</v>
      </c>
      <c r="L160" s="43">
        <f t="shared" si="21"/>
        <v>4.0485149205293398E-3</v>
      </c>
      <c r="M160" s="43">
        <f t="shared" si="22"/>
        <v>2.6164282993868717E-2</v>
      </c>
      <c r="N160" s="43">
        <f t="shared" si="23"/>
        <v>3.4261312834927393E-2</v>
      </c>
    </row>
    <row r="161" spans="1:14" x14ac:dyDescent="0.25">
      <c r="A161" s="11" t="s">
        <v>45</v>
      </c>
      <c r="B161" s="11" t="s">
        <v>44</v>
      </c>
      <c r="C161" s="11" t="s">
        <v>22</v>
      </c>
      <c r="D161" s="11" t="s">
        <v>58</v>
      </c>
      <c r="E161" s="12">
        <v>64996</v>
      </c>
      <c r="F161" s="15">
        <v>8.9</v>
      </c>
      <c r="G161" s="16">
        <f t="shared" si="24"/>
        <v>11569.288</v>
      </c>
      <c r="H161" s="16">
        <f t="shared" si="25"/>
        <v>53426.712</v>
      </c>
      <c r="I161" s="16">
        <f t="shared" si="26"/>
        <v>76565.288</v>
      </c>
      <c r="J161" s="43">
        <v>1.7691108391654074E-2</v>
      </c>
      <c r="K161" s="44">
        <v>8.9</v>
      </c>
      <c r="L161" s="43">
        <f t="shared" si="21"/>
        <v>3.1490172937144257E-3</v>
      </c>
      <c r="M161" s="43">
        <f t="shared" si="22"/>
        <v>1.4542091097939649E-2</v>
      </c>
      <c r="N161" s="43">
        <f t="shared" si="23"/>
        <v>2.0840125685368499E-2</v>
      </c>
    </row>
    <row r="162" spans="1:14" x14ac:dyDescent="0.25">
      <c r="A162" s="11" t="s">
        <v>45</v>
      </c>
      <c r="B162" s="11" t="s">
        <v>44</v>
      </c>
      <c r="C162" s="11" t="s">
        <v>1</v>
      </c>
      <c r="D162" s="11" t="s">
        <v>58</v>
      </c>
      <c r="E162" s="12">
        <v>22849</v>
      </c>
      <c r="F162" s="15">
        <v>13.5</v>
      </c>
      <c r="G162" s="16">
        <f t="shared" si="24"/>
        <v>6169.23</v>
      </c>
      <c r="H162" s="16">
        <f t="shared" si="25"/>
        <v>16679.77</v>
      </c>
      <c r="I162" s="16">
        <f t="shared" si="26"/>
        <v>29018.23</v>
      </c>
      <c r="J162" s="43">
        <v>1.1154080473012289E-2</v>
      </c>
      <c r="K162" s="44">
        <v>14.2</v>
      </c>
      <c r="L162" s="43">
        <f t="shared" si="21"/>
        <v>3.1677588543354901E-3</v>
      </c>
      <c r="M162" s="43">
        <f t="shared" si="22"/>
        <v>7.9863216186767984E-3</v>
      </c>
      <c r="N162" s="43">
        <f t="shared" si="23"/>
        <v>1.432183932734778E-2</v>
      </c>
    </row>
    <row r="163" spans="1:14" x14ac:dyDescent="0.25">
      <c r="A163" s="11" t="s">
        <v>45</v>
      </c>
      <c r="B163" s="11" t="s">
        <v>44</v>
      </c>
      <c r="C163" s="11" t="s">
        <v>0</v>
      </c>
      <c r="D163" s="11" t="s">
        <v>58</v>
      </c>
      <c r="E163" s="12">
        <v>321369</v>
      </c>
      <c r="F163" s="15">
        <v>3.9</v>
      </c>
      <c r="G163" s="16">
        <f t="shared" si="24"/>
        <v>25066.781999999996</v>
      </c>
      <c r="H163" s="16">
        <f t="shared" si="25"/>
        <v>296302.21799999999</v>
      </c>
      <c r="I163" s="16">
        <f t="shared" si="26"/>
        <v>346435.78200000001</v>
      </c>
      <c r="J163" s="43">
        <v>2.459421372581342E-2</v>
      </c>
      <c r="K163" s="44">
        <v>3.9</v>
      </c>
      <c r="L163" s="43">
        <f t="shared" si="21"/>
        <v>1.9183486706134468E-3</v>
      </c>
      <c r="M163" s="43">
        <f t="shared" si="22"/>
        <v>2.2675865055199973E-2</v>
      </c>
      <c r="N163" s="43">
        <f t="shared" si="23"/>
        <v>2.6512562396426867E-2</v>
      </c>
    </row>
    <row r="164" spans="1:14" x14ac:dyDescent="0.25">
      <c r="A164" s="11" t="s">
        <v>45</v>
      </c>
      <c r="B164" s="11" t="s">
        <v>19</v>
      </c>
      <c r="C164" s="11" t="s">
        <v>21</v>
      </c>
      <c r="D164" s="11" t="s">
        <v>153</v>
      </c>
      <c r="E164" s="12">
        <v>3222816</v>
      </c>
      <c r="F164" s="15">
        <v>0.8</v>
      </c>
      <c r="G164" s="16">
        <f t="shared" si="24"/>
        <v>51565.056000000004</v>
      </c>
      <c r="H164" s="16">
        <f t="shared" si="25"/>
        <v>3171250.9440000001</v>
      </c>
      <c r="I164" s="16">
        <f t="shared" si="26"/>
        <v>3274381.0559999999</v>
      </c>
    </row>
    <row r="165" spans="1:14" x14ac:dyDescent="0.25">
      <c r="A165" s="11" t="s">
        <v>45</v>
      </c>
      <c r="B165" s="11" t="s">
        <v>19</v>
      </c>
      <c r="C165" s="11" t="s">
        <v>31</v>
      </c>
      <c r="D165" s="11" t="s">
        <v>153</v>
      </c>
      <c r="E165" s="12">
        <v>4129751</v>
      </c>
      <c r="F165" s="15">
        <v>0.4</v>
      </c>
      <c r="G165" s="16">
        <f t="shared" si="24"/>
        <v>33038.008000000002</v>
      </c>
      <c r="H165" s="16">
        <f t="shared" si="25"/>
        <v>4096712.9920000001</v>
      </c>
      <c r="I165" s="16">
        <f t="shared" si="26"/>
        <v>4162789.0079999999</v>
      </c>
    </row>
    <row r="166" spans="1:14" x14ac:dyDescent="0.25">
      <c r="A166" s="11" t="s">
        <v>45</v>
      </c>
      <c r="B166" s="11" t="s">
        <v>19</v>
      </c>
      <c r="C166" s="11" t="s">
        <v>32</v>
      </c>
      <c r="D166" s="11" t="s">
        <v>153</v>
      </c>
      <c r="E166" s="12">
        <v>7459027</v>
      </c>
      <c r="F166" s="15">
        <v>0.3</v>
      </c>
      <c r="G166" s="16">
        <f t="shared" si="24"/>
        <v>44754.162000000004</v>
      </c>
      <c r="H166" s="16">
        <f t="shared" si="25"/>
        <v>7414272.8380000005</v>
      </c>
      <c r="I166" s="16">
        <f t="shared" si="26"/>
        <v>7503781.1619999995</v>
      </c>
    </row>
    <row r="167" spans="1:14" x14ac:dyDescent="0.25">
      <c r="A167" s="11" t="s">
        <v>45</v>
      </c>
      <c r="B167" s="11" t="s">
        <v>19</v>
      </c>
      <c r="C167" s="11" t="s">
        <v>22</v>
      </c>
      <c r="D167" s="11" t="s">
        <v>153</v>
      </c>
      <c r="E167" s="12">
        <v>7268312</v>
      </c>
      <c r="F167" s="15">
        <v>0.3</v>
      </c>
      <c r="G167" s="16">
        <f t="shared" si="24"/>
        <v>43609.872000000003</v>
      </c>
      <c r="H167" s="16">
        <f t="shared" si="25"/>
        <v>7224702.1279999996</v>
      </c>
      <c r="I167" s="16">
        <f t="shared" si="26"/>
        <v>7311921.8720000004</v>
      </c>
    </row>
    <row r="168" spans="1:14" x14ac:dyDescent="0.25">
      <c r="A168" s="11" t="s">
        <v>45</v>
      </c>
      <c r="B168" s="11" t="s">
        <v>19</v>
      </c>
      <c r="C168" s="11" t="s">
        <v>1</v>
      </c>
      <c r="D168" s="11" t="s">
        <v>153</v>
      </c>
      <c r="E168" s="12">
        <v>3636288</v>
      </c>
      <c r="F168" s="15">
        <v>0.4</v>
      </c>
      <c r="G168" s="16">
        <f t="shared" si="24"/>
        <v>29090.304000000004</v>
      </c>
      <c r="H168" s="16">
        <f t="shared" si="25"/>
        <v>3607197.696</v>
      </c>
      <c r="I168" s="16">
        <f t="shared" si="26"/>
        <v>3665378.304</v>
      </c>
    </row>
    <row r="169" spans="1:14" x14ac:dyDescent="0.25">
      <c r="A169" s="11" t="s">
        <v>45</v>
      </c>
      <c r="B169" s="11" t="s">
        <v>19</v>
      </c>
      <c r="C169" s="11" t="s">
        <v>0</v>
      </c>
      <c r="D169" s="11" t="s">
        <v>153</v>
      </c>
      <c r="E169" s="12">
        <v>25716194</v>
      </c>
      <c r="F169" s="15">
        <v>0.2</v>
      </c>
      <c r="G169" s="16">
        <f t="shared" si="24"/>
        <v>102864.77600000001</v>
      </c>
      <c r="H169" s="16">
        <f t="shared" si="25"/>
        <v>25613329.223999999</v>
      </c>
      <c r="I169" s="16">
        <f t="shared" si="26"/>
        <v>25819058.776000001</v>
      </c>
    </row>
    <row r="170" spans="1:14" x14ac:dyDescent="0.25">
      <c r="A170" s="11" t="s">
        <v>45</v>
      </c>
      <c r="B170" s="11" t="s">
        <v>30</v>
      </c>
      <c r="C170" s="11" t="s">
        <v>21</v>
      </c>
      <c r="D170" s="11" t="s">
        <v>153</v>
      </c>
      <c r="E170" s="12">
        <v>1648552</v>
      </c>
      <c r="F170" s="15">
        <v>1.1000000000000001</v>
      </c>
      <c r="G170" s="16">
        <f t="shared" si="24"/>
        <v>36268.144</v>
      </c>
      <c r="H170" s="16">
        <f t="shared" si="25"/>
        <v>1612283.8559999999</v>
      </c>
      <c r="I170" s="16">
        <f t="shared" si="26"/>
        <v>1684820.1440000001</v>
      </c>
    </row>
    <row r="171" spans="1:14" x14ac:dyDescent="0.25">
      <c r="A171" s="11" t="s">
        <v>45</v>
      </c>
      <c r="B171" s="11" t="s">
        <v>30</v>
      </c>
      <c r="C171" s="11" t="s">
        <v>31</v>
      </c>
      <c r="D171" s="11" t="s">
        <v>153</v>
      </c>
      <c r="E171" s="12">
        <v>2088005</v>
      </c>
      <c r="F171" s="15">
        <v>1.2</v>
      </c>
      <c r="G171" s="16">
        <f t="shared" si="24"/>
        <v>50112.12</v>
      </c>
      <c r="H171" s="16">
        <f t="shared" si="25"/>
        <v>2037892.88</v>
      </c>
      <c r="I171" s="16">
        <f t="shared" si="26"/>
        <v>2138117.1200000001</v>
      </c>
    </row>
    <row r="172" spans="1:14" x14ac:dyDescent="0.25">
      <c r="A172" s="11" t="s">
        <v>45</v>
      </c>
      <c r="B172" s="11" t="s">
        <v>30</v>
      </c>
      <c r="C172" s="11" t="s">
        <v>32</v>
      </c>
      <c r="D172" s="11" t="s">
        <v>153</v>
      </c>
      <c r="E172" s="12">
        <v>3730607</v>
      </c>
      <c r="F172" s="15">
        <v>0.9</v>
      </c>
      <c r="G172" s="16">
        <f t="shared" si="24"/>
        <v>67150.926000000007</v>
      </c>
      <c r="H172" s="16">
        <f t="shared" si="25"/>
        <v>3663456.074</v>
      </c>
      <c r="I172" s="16">
        <f t="shared" si="26"/>
        <v>3797757.926</v>
      </c>
    </row>
    <row r="173" spans="1:14" x14ac:dyDescent="0.25">
      <c r="A173" s="11" t="s">
        <v>45</v>
      </c>
      <c r="B173" s="11" t="s">
        <v>30</v>
      </c>
      <c r="C173" s="11" t="s">
        <v>22</v>
      </c>
      <c r="D173" s="11" t="s">
        <v>153</v>
      </c>
      <c r="E173" s="12">
        <v>3594376</v>
      </c>
      <c r="F173" s="15">
        <v>0.9</v>
      </c>
      <c r="G173" s="16">
        <f t="shared" si="24"/>
        <v>64698.767999999996</v>
      </c>
      <c r="H173" s="16">
        <f t="shared" si="25"/>
        <v>3529677.2319999998</v>
      </c>
      <c r="I173" s="16">
        <f t="shared" si="26"/>
        <v>3659074.7680000002</v>
      </c>
    </row>
    <row r="174" spans="1:14" x14ac:dyDescent="0.25">
      <c r="A174" s="11" t="s">
        <v>45</v>
      </c>
      <c r="B174" s="11" t="s">
        <v>30</v>
      </c>
      <c r="C174" s="11" t="s">
        <v>1</v>
      </c>
      <c r="D174" s="11" t="s">
        <v>153</v>
      </c>
      <c r="E174" s="12">
        <v>1587800</v>
      </c>
      <c r="F174" s="15">
        <v>1.2</v>
      </c>
      <c r="G174" s="16">
        <f t="shared" si="24"/>
        <v>38107.199999999997</v>
      </c>
      <c r="H174" s="16">
        <f t="shared" si="25"/>
        <v>1549692.8</v>
      </c>
      <c r="I174" s="16">
        <f t="shared" si="26"/>
        <v>1625907.2</v>
      </c>
    </row>
    <row r="175" spans="1:14" x14ac:dyDescent="0.25">
      <c r="A175" s="11" t="s">
        <v>45</v>
      </c>
      <c r="B175" s="11" t="s">
        <v>30</v>
      </c>
      <c r="C175" s="11" t="s">
        <v>0</v>
      </c>
      <c r="D175" s="11" t="s">
        <v>153</v>
      </c>
      <c r="E175" s="12">
        <v>12649340</v>
      </c>
      <c r="F175" s="15">
        <v>0.4</v>
      </c>
      <c r="G175" s="16">
        <f t="shared" si="24"/>
        <v>101194.72</v>
      </c>
      <c r="H175" s="16">
        <f t="shared" si="25"/>
        <v>12548145.279999999</v>
      </c>
      <c r="I175" s="16">
        <f t="shared" si="26"/>
        <v>12750534.720000001</v>
      </c>
    </row>
    <row r="176" spans="1:14" x14ac:dyDescent="0.25">
      <c r="A176" s="11" t="s">
        <v>45</v>
      </c>
      <c r="B176" s="11" t="s">
        <v>44</v>
      </c>
      <c r="C176" s="11" t="s">
        <v>21</v>
      </c>
      <c r="D176" s="11" t="s">
        <v>153</v>
      </c>
      <c r="E176" s="12">
        <v>1574264</v>
      </c>
      <c r="F176" s="15">
        <v>1.1000000000000001</v>
      </c>
      <c r="G176" s="16">
        <f t="shared" si="24"/>
        <v>34633.808000000005</v>
      </c>
      <c r="H176" s="16">
        <f t="shared" si="25"/>
        <v>1539630.192</v>
      </c>
      <c r="I176" s="16">
        <f t="shared" si="26"/>
        <v>1608897.808</v>
      </c>
    </row>
    <row r="177" spans="1:14" x14ac:dyDescent="0.25">
      <c r="A177" s="11" t="s">
        <v>45</v>
      </c>
      <c r="B177" s="11" t="s">
        <v>44</v>
      </c>
      <c r="C177" s="11" t="s">
        <v>31</v>
      </c>
      <c r="D177" s="11" t="s">
        <v>153</v>
      </c>
      <c r="E177" s="12">
        <v>2041746</v>
      </c>
      <c r="F177" s="15">
        <v>1.2</v>
      </c>
      <c r="G177" s="16">
        <f t="shared" si="24"/>
        <v>49001.903999999995</v>
      </c>
      <c r="H177" s="16">
        <f t="shared" si="25"/>
        <v>1992744.0959999999</v>
      </c>
      <c r="I177" s="16">
        <f t="shared" si="26"/>
        <v>2090747.9040000001</v>
      </c>
    </row>
    <row r="178" spans="1:14" x14ac:dyDescent="0.25">
      <c r="A178" s="11" t="s">
        <v>45</v>
      </c>
      <c r="B178" s="11" t="s">
        <v>44</v>
      </c>
      <c r="C178" s="11" t="s">
        <v>32</v>
      </c>
      <c r="D178" s="11" t="s">
        <v>153</v>
      </c>
      <c r="E178" s="12">
        <v>3728420</v>
      </c>
      <c r="F178" s="15">
        <v>0.9</v>
      </c>
      <c r="G178" s="16">
        <f t="shared" si="24"/>
        <v>67111.56</v>
      </c>
      <c r="H178" s="16">
        <f t="shared" si="25"/>
        <v>3661308.44</v>
      </c>
      <c r="I178" s="16">
        <f t="shared" si="26"/>
        <v>3795531.56</v>
      </c>
    </row>
    <row r="179" spans="1:14" x14ac:dyDescent="0.25">
      <c r="A179" s="11" t="s">
        <v>45</v>
      </c>
      <c r="B179" s="11" t="s">
        <v>44</v>
      </c>
      <c r="C179" s="11" t="s">
        <v>22</v>
      </c>
      <c r="D179" s="11" t="s">
        <v>153</v>
      </c>
      <c r="E179" s="12">
        <v>3673936</v>
      </c>
      <c r="F179" s="15">
        <v>0.9</v>
      </c>
      <c r="G179" s="16">
        <f t="shared" si="24"/>
        <v>66130.847999999998</v>
      </c>
      <c r="H179" s="16">
        <f t="shared" si="25"/>
        <v>3607805.1519999998</v>
      </c>
      <c r="I179" s="16">
        <f t="shared" si="26"/>
        <v>3740066.8480000002</v>
      </c>
    </row>
    <row r="180" spans="1:14" x14ac:dyDescent="0.25">
      <c r="A180" s="11" t="s">
        <v>45</v>
      </c>
      <c r="B180" s="11" t="s">
        <v>44</v>
      </c>
      <c r="C180" s="11" t="s">
        <v>1</v>
      </c>
      <c r="D180" s="11" t="s">
        <v>153</v>
      </c>
      <c r="E180" s="12">
        <v>2048488</v>
      </c>
      <c r="F180" s="15">
        <v>0.8</v>
      </c>
      <c r="G180" s="16">
        <f t="shared" si="24"/>
        <v>32775.808000000005</v>
      </c>
      <c r="H180" s="16">
        <f t="shared" si="25"/>
        <v>2015712.192</v>
      </c>
      <c r="I180" s="16">
        <f t="shared" si="26"/>
        <v>2081263.808</v>
      </c>
    </row>
    <row r="181" spans="1:14" x14ac:dyDescent="0.25">
      <c r="A181" s="11" t="s">
        <v>45</v>
      </c>
      <c r="B181" s="11" t="s">
        <v>44</v>
      </c>
      <c r="C181" s="11" t="s">
        <v>0</v>
      </c>
      <c r="D181" s="11" t="s">
        <v>153</v>
      </c>
      <c r="E181" s="12">
        <v>13066854</v>
      </c>
      <c r="F181" s="15">
        <v>0.4</v>
      </c>
      <c r="G181" s="16">
        <f t="shared" si="24"/>
        <v>104534.83200000001</v>
      </c>
      <c r="H181" s="16">
        <f t="shared" si="25"/>
        <v>12962319.168</v>
      </c>
      <c r="I181" s="16">
        <f t="shared" si="26"/>
        <v>13171388.832</v>
      </c>
    </row>
    <row r="182" spans="1:14" x14ac:dyDescent="0.25">
      <c r="A182" s="11" t="s">
        <v>61</v>
      </c>
      <c r="B182" s="11" t="s">
        <v>19</v>
      </c>
      <c r="C182" s="11" t="s">
        <v>21</v>
      </c>
      <c r="D182" s="11" t="s">
        <v>56</v>
      </c>
      <c r="E182" s="12">
        <v>488744</v>
      </c>
      <c r="F182" s="15">
        <v>2.9</v>
      </c>
      <c r="G182" s="16">
        <f t="shared" si="24"/>
        <v>28347.151999999998</v>
      </c>
      <c r="H182" s="16">
        <f t="shared" si="25"/>
        <v>460396.848</v>
      </c>
      <c r="I182" s="16">
        <f t="shared" si="26"/>
        <v>517091.152</v>
      </c>
      <c r="J182" s="43">
        <v>0.14830386841924798</v>
      </c>
      <c r="K182" s="44">
        <v>2.7</v>
      </c>
      <c r="L182" s="43">
        <f t="shared" ref="L182:L213" si="27">2*(J182*K182/100)</f>
        <v>8.0084088946393919E-3</v>
      </c>
      <c r="M182" s="43">
        <f t="shared" ref="M182:M213" si="28">J182-L182</f>
        <v>0.14029545952460859</v>
      </c>
      <c r="N182" s="43">
        <f t="shared" ref="N182:N213" si="29">J182+L182</f>
        <v>0.15631227731388736</v>
      </c>
    </row>
    <row r="183" spans="1:14" x14ac:dyDescent="0.25">
      <c r="A183" s="11" t="s">
        <v>61</v>
      </c>
      <c r="B183" s="11" t="s">
        <v>19</v>
      </c>
      <c r="C183" s="11" t="s">
        <v>31</v>
      </c>
      <c r="D183" s="11" t="s">
        <v>56</v>
      </c>
      <c r="E183" s="12">
        <v>1345841</v>
      </c>
      <c r="F183" s="15">
        <v>2.2999999999999998</v>
      </c>
      <c r="G183" s="16">
        <f t="shared" si="24"/>
        <v>61908.685999999994</v>
      </c>
      <c r="H183" s="16">
        <f t="shared" si="25"/>
        <v>1283932.314</v>
      </c>
      <c r="I183" s="16">
        <f t="shared" si="26"/>
        <v>1407749.686</v>
      </c>
      <c r="J183" s="43">
        <v>0.31963027755070633</v>
      </c>
      <c r="K183" s="44">
        <v>2.2999999999999998</v>
      </c>
      <c r="L183" s="43">
        <f t="shared" si="27"/>
        <v>1.4702992767332491E-2</v>
      </c>
      <c r="M183" s="43">
        <f t="shared" si="28"/>
        <v>0.30492728478337383</v>
      </c>
      <c r="N183" s="43">
        <f t="shared" si="29"/>
        <v>0.33433327031803883</v>
      </c>
    </row>
    <row r="184" spans="1:14" x14ac:dyDescent="0.25">
      <c r="A184" s="11" t="s">
        <v>61</v>
      </c>
      <c r="B184" s="11" t="s">
        <v>19</v>
      </c>
      <c r="C184" s="11" t="s">
        <v>32</v>
      </c>
      <c r="D184" s="11" t="s">
        <v>56</v>
      </c>
      <c r="E184" s="12">
        <v>2031276</v>
      </c>
      <c r="F184" s="15">
        <v>1.5</v>
      </c>
      <c r="G184" s="16">
        <f t="shared" si="24"/>
        <v>60938.28</v>
      </c>
      <c r="H184" s="16">
        <f t="shared" si="25"/>
        <v>1970337.72</v>
      </c>
      <c r="I184" s="16">
        <f t="shared" si="26"/>
        <v>2092214.28</v>
      </c>
      <c r="J184" s="43">
        <v>0.27687911445616936</v>
      </c>
      <c r="K184" s="44">
        <v>1</v>
      </c>
      <c r="L184" s="43">
        <f t="shared" si="27"/>
        <v>5.5375822891233877E-3</v>
      </c>
      <c r="M184" s="43">
        <f t="shared" si="28"/>
        <v>0.27134153216704598</v>
      </c>
      <c r="N184" s="43">
        <f t="shared" si="29"/>
        <v>0.28241669674529274</v>
      </c>
    </row>
    <row r="185" spans="1:14" x14ac:dyDescent="0.25">
      <c r="A185" s="11" t="s">
        <v>61</v>
      </c>
      <c r="B185" s="11" t="s">
        <v>19</v>
      </c>
      <c r="C185" s="11" t="s">
        <v>22</v>
      </c>
      <c r="D185" s="11" t="s">
        <v>56</v>
      </c>
      <c r="E185" s="12">
        <v>1801651</v>
      </c>
      <c r="F185" s="15">
        <v>1.7</v>
      </c>
      <c r="G185" s="16">
        <f t="shared" si="24"/>
        <v>61256.133999999991</v>
      </c>
      <c r="H185" s="16">
        <f t="shared" si="25"/>
        <v>1740394.8659999999</v>
      </c>
      <c r="I185" s="16">
        <f t="shared" si="26"/>
        <v>1862907.1340000001</v>
      </c>
      <c r="J185" s="43">
        <v>0.23070564785142239</v>
      </c>
      <c r="K185" s="44">
        <v>1.7</v>
      </c>
      <c r="L185" s="43">
        <f t="shared" si="27"/>
        <v>7.8439920269483612E-3</v>
      </c>
      <c r="M185" s="43">
        <f t="shared" si="28"/>
        <v>0.22286165582447404</v>
      </c>
      <c r="N185" s="43">
        <f t="shared" si="29"/>
        <v>0.23854963987837075</v>
      </c>
    </row>
    <row r="186" spans="1:14" x14ac:dyDescent="0.25">
      <c r="A186" s="11" t="s">
        <v>61</v>
      </c>
      <c r="B186" s="11" t="s">
        <v>19</v>
      </c>
      <c r="C186" s="11" t="s">
        <v>1</v>
      </c>
      <c r="D186" s="11" t="s">
        <v>56</v>
      </c>
      <c r="E186" s="12">
        <v>409525</v>
      </c>
      <c r="F186" s="15">
        <v>2.7</v>
      </c>
      <c r="G186" s="16">
        <f t="shared" si="24"/>
        <v>22114.35</v>
      </c>
      <c r="H186" s="16">
        <f t="shared" si="25"/>
        <v>387410.65</v>
      </c>
      <c r="I186" s="16">
        <f t="shared" si="26"/>
        <v>431639.35</v>
      </c>
      <c r="J186" s="43">
        <v>0.10934981286169014</v>
      </c>
      <c r="K186" s="44">
        <v>2.7</v>
      </c>
      <c r="L186" s="43">
        <f t="shared" si="27"/>
        <v>5.9048898945312676E-3</v>
      </c>
      <c r="M186" s="43">
        <f t="shared" si="28"/>
        <v>0.10344492296715888</v>
      </c>
      <c r="N186" s="43">
        <f t="shared" si="29"/>
        <v>0.11525470275622141</v>
      </c>
    </row>
    <row r="187" spans="1:14" x14ac:dyDescent="0.25">
      <c r="A187" s="11" t="s">
        <v>61</v>
      </c>
      <c r="B187" s="11" t="s">
        <v>19</v>
      </c>
      <c r="C187" s="11" t="s">
        <v>0</v>
      </c>
      <c r="D187" s="11" t="s">
        <v>56</v>
      </c>
      <c r="E187" s="12">
        <v>6077037</v>
      </c>
      <c r="F187" s="15">
        <v>0.8</v>
      </c>
      <c r="G187" s="16">
        <f t="shared" si="24"/>
        <v>97232.592000000004</v>
      </c>
      <c r="H187" s="16">
        <f t="shared" si="25"/>
        <v>5979804.4079999998</v>
      </c>
      <c r="I187" s="16">
        <f t="shared" si="26"/>
        <v>6174269.5920000002</v>
      </c>
      <c r="J187" s="43">
        <v>0.23021781988726631</v>
      </c>
      <c r="K187" s="44">
        <v>0.8</v>
      </c>
      <c r="L187" s="43">
        <f t="shared" si="27"/>
        <v>3.6834851181962612E-3</v>
      </c>
      <c r="M187" s="43">
        <f t="shared" si="28"/>
        <v>0.22653433476907003</v>
      </c>
      <c r="N187" s="43">
        <f t="shared" si="29"/>
        <v>0.23390130500546258</v>
      </c>
    </row>
    <row r="188" spans="1:14" x14ac:dyDescent="0.25">
      <c r="A188" s="11" t="s">
        <v>61</v>
      </c>
      <c r="B188" s="11" t="s">
        <v>30</v>
      </c>
      <c r="C188" s="11" t="s">
        <v>21</v>
      </c>
      <c r="D188" s="11" t="s">
        <v>56</v>
      </c>
      <c r="E188" s="12">
        <v>243478</v>
      </c>
      <c r="F188" s="15">
        <v>4.5</v>
      </c>
      <c r="G188" s="16">
        <f t="shared" si="24"/>
        <v>21913.02</v>
      </c>
      <c r="H188" s="16">
        <f t="shared" si="25"/>
        <v>221564.98</v>
      </c>
      <c r="I188" s="16">
        <f t="shared" si="26"/>
        <v>265391.02</v>
      </c>
      <c r="J188" s="43">
        <v>0.14407451130066362</v>
      </c>
      <c r="K188" s="44">
        <v>4.5</v>
      </c>
      <c r="L188" s="43">
        <f t="shared" si="27"/>
        <v>1.2966706017059727E-2</v>
      </c>
      <c r="M188" s="43">
        <f t="shared" si="28"/>
        <v>0.13110780528360388</v>
      </c>
      <c r="N188" s="43">
        <f t="shared" si="29"/>
        <v>0.15704121731772336</v>
      </c>
    </row>
    <row r="189" spans="1:14" x14ac:dyDescent="0.25">
      <c r="A189" s="11" t="s">
        <v>61</v>
      </c>
      <c r="B189" s="11" t="s">
        <v>30</v>
      </c>
      <c r="C189" s="11" t="s">
        <v>31</v>
      </c>
      <c r="D189" s="11" t="s">
        <v>56</v>
      </c>
      <c r="E189" s="12">
        <v>757130</v>
      </c>
      <c r="F189" s="15">
        <v>2.8</v>
      </c>
      <c r="G189" s="16">
        <f t="shared" si="24"/>
        <v>42399.28</v>
      </c>
      <c r="H189" s="16">
        <f t="shared" si="25"/>
        <v>714730.72</v>
      </c>
      <c r="I189" s="16">
        <f t="shared" si="26"/>
        <v>799529.28</v>
      </c>
      <c r="J189" s="43">
        <v>0.35522561163851468</v>
      </c>
      <c r="K189" s="44">
        <v>2.2000000000000002</v>
      </c>
      <c r="L189" s="43">
        <f t="shared" si="27"/>
        <v>1.5629926912094649E-2</v>
      </c>
      <c r="M189" s="43">
        <f t="shared" si="28"/>
        <v>0.33959568472642004</v>
      </c>
      <c r="N189" s="43">
        <f t="shared" si="29"/>
        <v>0.37085553855060932</v>
      </c>
    </row>
    <row r="190" spans="1:14" x14ac:dyDescent="0.25">
      <c r="A190" s="11" t="s">
        <v>61</v>
      </c>
      <c r="B190" s="11" t="s">
        <v>30</v>
      </c>
      <c r="C190" s="11" t="s">
        <v>32</v>
      </c>
      <c r="D190" s="11" t="s">
        <v>56</v>
      </c>
      <c r="E190" s="12">
        <v>1127826</v>
      </c>
      <c r="F190" s="15">
        <v>2.2999999999999998</v>
      </c>
      <c r="G190" s="16">
        <f t="shared" si="24"/>
        <v>51879.995999999999</v>
      </c>
      <c r="H190" s="16">
        <f t="shared" si="25"/>
        <v>1075946.004</v>
      </c>
      <c r="I190" s="16">
        <f t="shared" si="26"/>
        <v>1179705.996</v>
      </c>
      <c r="J190" s="43">
        <v>0.30684667487952777</v>
      </c>
      <c r="K190" s="44">
        <v>2.1</v>
      </c>
      <c r="L190" s="43">
        <f t="shared" si="27"/>
        <v>1.2887560344940168E-2</v>
      </c>
      <c r="M190" s="43">
        <f t="shared" si="28"/>
        <v>0.29395911453458762</v>
      </c>
      <c r="N190" s="43">
        <f t="shared" si="29"/>
        <v>0.31973423522446792</v>
      </c>
    </row>
    <row r="191" spans="1:14" x14ac:dyDescent="0.25">
      <c r="A191" s="11" t="s">
        <v>61</v>
      </c>
      <c r="B191" s="11" t="s">
        <v>30</v>
      </c>
      <c r="C191" s="11" t="s">
        <v>22</v>
      </c>
      <c r="D191" s="11" t="s">
        <v>56</v>
      </c>
      <c r="E191" s="12">
        <v>945925</v>
      </c>
      <c r="F191" s="15">
        <v>2.5</v>
      </c>
      <c r="G191" s="16">
        <f t="shared" si="24"/>
        <v>47296.25</v>
      </c>
      <c r="H191" s="16">
        <f t="shared" si="25"/>
        <v>898628.75</v>
      </c>
      <c r="I191" s="16">
        <f t="shared" si="26"/>
        <v>993221.25</v>
      </c>
      <c r="J191" s="43">
        <v>0.2448847772368542</v>
      </c>
      <c r="K191" s="44">
        <v>2.4</v>
      </c>
      <c r="L191" s="43">
        <f t="shared" si="27"/>
        <v>1.1754469307369002E-2</v>
      </c>
      <c r="M191" s="43">
        <f t="shared" si="28"/>
        <v>0.23313030792948519</v>
      </c>
      <c r="N191" s="43">
        <f t="shared" si="29"/>
        <v>0.25663924654422321</v>
      </c>
    </row>
    <row r="192" spans="1:14" x14ac:dyDescent="0.25">
      <c r="A192" s="11" t="s">
        <v>61</v>
      </c>
      <c r="B192" s="11" t="s">
        <v>30</v>
      </c>
      <c r="C192" s="11" t="s">
        <v>1</v>
      </c>
      <c r="D192" s="11" t="s">
        <v>56</v>
      </c>
      <c r="E192" s="12">
        <v>189100</v>
      </c>
      <c r="F192" s="15">
        <v>4.7</v>
      </c>
      <c r="G192" s="16">
        <f t="shared" si="24"/>
        <v>17775.400000000001</v>
      </c>
      <c r="H192" s="16">
        <f t="shared" si="25"/>
        <v>171324.6</v>
      </c>
      <c r="I192" s="16">
        <f t="shared" si="26"/>
        <v>206875.4</v>
      </c>
      <c r="J192" s="43">
        <v>0.11512552091101973</v>
      </c>
      <c r="K192" s="44">
        <v>4.5</v>
      </c>
      <c r="L192" s="43">
        <f t="shared" si="27"/>
        <v>1.0361296881991775E-2</v>
      </c>
      <c r="M192" s="43">
        <f t="shared" si="28"/>
        <v>0.10476422402902795</v>
      </c>
      <c r="N192" s="43">
        <f t="shared" si="29"/>
        <v>0.12548681779301149</v>
      </c>
    </row>
    <row r="193" spans="1:14" x14ac:dyDescent="0.25">
      <c r="A193" s="11" t="s">
        <v>61</v>
      </c>
      <c r="B193" s="11" t="s">
        <v>30</v>
      </c>
      <c r="C193" s="11" t="s">
        <v>0</v>
      </c>
      <c r="D193" s="11" t="s">
        <v>56</v>
      </c>
      <c r="E193" s="12">
        <v>3263459</v>
      </c>
      <c r="F193" s="15">
        <v>1.2</v>
      </c>
      <c r="G193" s="16">
        <f t="shared" si="24"/>
        <v>78323.016000000003</v>
      </c>
      <c r="H193" s="16">
        <f t="shared" si="25"/>
        <v>3185135.9840000002</v>
      </c>
      <c r="I193" s="16">
        <f t="shared" si="26"/>
        <v>3341782.0159999998</v>
      </c>
      <c r="J193" s="43">
        <v>0.25099327597216992</v>
      </c>
      <c r="K193" s="44">
        <v>1.2</v>
      </c>
      <c r="L193" s="43">
        <f t="shared" si="27"/>
        <v>6.023838623332077E-3</v>
      </c>
      <c r="M193" s="43">
        <f t="shared" si="28"/>
        <v>0.24496943734883783</v>
      </c>
      <c r="N193" s="43">
        <f t="shared" si="29"/>
        <v>0.25701711459550197</v>
      </c>
    </row>
    <row r="194" spans="1:14" x14ac:dyDescent="0.25">
      <c r="A194" s="11" t="s">
        <v>61</v>
      </c>
      <c r="B194" s="11" t="s">
        <v>44</v>
      </c>
      <c r="C194" s="11" t="s">
        <v>21</v>
      </c>
      <c r="D194" s="11" t="s">
        <v>56</v>
      </c>
      <c r="E194" s="12">
        <v>245266</v>
      </c>
      <c r="F194" s="15">
        <v>4.5</v>
      </c>
      <c r="G194" s="16">
        <f t="shared" ref="G194:G257" si="30">2*(E194*F194/100)</f>
        <v>22073.94</v>
      </c>
      <c r="H194" s="16">
        <f t="shared" ref="H194:H257" si="31">E194-G194</f>
        <v>223192.06</v>
      </c>
      <c r="I194" s="16">
        <f t="shared" ref="I194:I257" si="32">E194+G194</f>
        <v>267339.94</v>
      </c>
      <c r="J194" s="43">
        <v>0.15275536508486168</v>
      </c>
      <c r="K194" s="44">
        <v>4.4000000000000004</v>
      </c>
      <c r="L194" s="43">
        <f t="shared" si="27"/>
        <v>1.3442472127467828E-2</v>
      </c>
      <c r="M194" s="43">
        <f t="shared" si="28"/>
        <v>0.13931289295739385</v>
      </c>
      <c r="N194" s="43">
        <f t="shared" si="29"/>
        <v>0.1661978372123295</v>
      </c>
    </row>
    <row r="195" spans="1:14" x14ac:dyDescent="0.25">
      <c r="A195" s="11" t="s">
        <v>61</v>
      </c>
      <c r="B195" s="11" t="s">
        <v>44</v>
      </c>
      <c r="C195" s="11" t="s">
        <v>31</v>
      </c>
      <c r="D195" s="11" t="s">
        <v>56</v>
      </c>
      <c r="E195" s="12">
        <v>588711</v>
      </c>
      <c r="F195" s="15">
        <v>3.5</v>
      </c>
      <c r="G195" s="16">
        <f t="shared" si="30"/>
        <v>41209.769999999997</v>
      </c>
      <c r="H195" s="16">
        <f t="shared" si="31"/>
        <v>547501.23</v>
      </c>
      <c r="I195" s="16">
        <f t="shared" si="32"/>
        <v>629920.77</v>
      </c>
      <c r="J195" s="43">
        <v>0.28314140164639295</v>
      </c>
      <c r="K195" s="44">
        <v>3.4</v>
      </c>
      <c r="L195" s="43">
        <f t="shared" si="27"/>
        <v>1.9253615311954721E-2</v>
      </c>
      <c r="M195" s="43">
        <f t="shared" si="28"/>
        <v>0.26388778633443821</v>
      </c>
      <c r="N195" s="43">
        <f t="shared" si="29"/>
        <v>0.3023950169583477</v>
      </c>
    </row>
    <row r="196" spans="1:14" x14ac:dyDescent="0.25">
      <c r="A196" s="11" t="s">
        <v>61</v>
      </c>
      <c r="B196" s="11" t="s">
        <v>44</v>
      </c>
      <c r="C196" s="11" t="s">
        <v>32</v>
      </c>
      <c r="D196" s="11" t="s">
        <v>56</v>
      </c>
      <c r="E196" s="12">
        <v>903450</v>
      </c>
      <c r="F196" s="15">
        <v>2.6</v>
      </c>
      <c r="G196" s="16">
        <f t="shared" si="30"/>
        <v>46979.4</v>
      </c>
      <c r="H196" s="16">
        <f t="shared" si="31"/>
        <v>856470.6</v>
      </c>
      <c r="I196" s="16">
        <f t="shared" si="32"/>
        <v>950429.4</v>
      </c>
      <c r="J196" s="43">
        <v>0.24679085837163106</v>
      </c>
      <c r="K196" s="44">
        <v>2.5</v>
      </c>
      <c r="L196" s="43">
        <f t="shared" si="27"/>
        <v>1.2339542918581551E-2</v>
      </c>
      <c r="M196" s="43">
        <f t="shared" si="28"/>
        <v>0.23445131545304951</v>
      </c>
      <c r="N196" s="43">
        <f t="shared" si="29"/>
        <v>0.25913040129021259</v>
      </c>
    </row>
    <row r="197" spans="1:14" x14ac:dyDescent="0.25">
      <c r="A197" s="11" t="s">
        <v>61</v>
      </c>
      <c r="B197" s="11" t="s">
        <v>44</v>
      </c>
      <c r="C197" s="11" t="s">
        <v>22</v>
      </c>
      <c r="D197" s="11" t="s">
        <v>56</v>
      </c>
      <c r="E197" s="12">
        <v>855726</v>
      </c>
      <c r="F197" s="15">
        <v>2.5</v>
      </c>
      <c r="G197" s="16">
        <f t="shared" si="30"/>
        <v>42786.3</v>
      </c>
      <c r="H197" s="16">
        <f t="shared" si="31"/>
        <v>812939.7</v>
      </c>
      <c r="I197" s="16">
        <f t="shared" si="32"/>
        <v>898512.3</v>
      </c>
      <c r="J197" s="43">
        <v>0.21682772209089865</v>
      </c>
      <c r="K197" s="44">
        <v>2.4</v>
      </c>
      <c r="L197" s="43">
        <f t="shared" si="27"/>
        <v>1.0407730660363134E-2</v>
      </c>
      <c r="M197" s="43">
        <f t="shared" si="28"/>
        <v>0.20641999143053552</v>
      </c>
      <c r="N197" s="43">
        <f t="shared" si="29"/>
        <v>0.22723545275126178</v>
      </c>
    </row>
    <row r="198" spans="1:14" x14ac:dyDescent="0.25">
      <c r="A198" s="11" t="s">
        <v>61</v>
      </c>
      <c r="B198" s="11" t="s">
        <v>44</v>
      </c>
      <c r="C198" s="11" t="s">
        <v>1</v>
      </c>
      <c r="D198" s="11" t="s">
        <v>56</v>
      </c>
      <c r="E198" s="12">
        <v>220425</v>
      </c>
      <c r="F198" s="15">
        <v>3.9</v>
      </c>
      <c r="G198" s="16">
        <f t="shared" si="30"/>
        <v>17193.150000000001</v>
      </c>
      <c r="H198" s="16">
        <f t="shared" si="31"/>
        <v>203231.85</v>
      </c>
      <c r="I198" s="16">
        <f t="shared" si="32"/>
        <v>237618.15</v>
      </c>
      <c r="J198" s="43">
        <v>0.10483768173291683</v>
      </c>
      <c r="K198" s="44">
        <v>3.9</v>
      </c>
      <c r="L198" s="43">
        <f t="shared" si="27"/>
        <v>8.1773391751675112E-3</v>
      </c>
      <c r="M198" s="43">
        <f t="shared" si="28"/>
        <v>9.6660342557749315E-2</v>
      </c>
      <c r="N198" s="43">
        <f t="shared" si="29"/>
        <v>0.11301502090808434</v>
      </c>
    </row>
    <row r="199" spans="1:14" x14ac:dyDescent="0.25">
      <c r="A199" s="11" t="s">
        <v>61</v>
      </c>
      <c r="B199" s="11" t="s">
        <v>44</v>
      </c>
      <c r="C199" s="11" t="s">
        <v>0</v>
      </c>
      <c r="D199" s="11" t="s">
        <v>56</v>
      </c>
      <c r="E199" s="12">
        <v>2813578</v>
      </c>
      <c r="F199" s="15">
        <v>1.6</v>
      </c>
      <c r="G199" s="16">
        <f t="shared" si="30"/>
        <v>90034.495999999999</v>
      </c>
      <c r="H199" s="16">
        <f t="shared" si="31"/>
        <v>2723543.5040000002</v>
      </c>
      <c r="I199" s="16">
        <f t="shared" si="32"/>
        <v>2903612.4959999998</v>
      </c>
      <c r="J199" s="43">
        <v>0.21005121120823392</v>
      </c>
      <c r="K199" s="44">
        <v>1.5</v>
      </c>
      <c r="L199" s="43">
        <f t="shared" si="27"/>
        <v>6.301536336247018E-3</v>
      </c>
      <c r="M199" s="43">
        <f t="shared" si="28"/>
        <v>0.20374967487198689</v>
      </c>
      <c r="N199" s="43">
        <f t="shared" si="29"/>
        <v>0.21635274754448094</v>
      </c>
    </row>
    <row r="200" spans="1:14" x14ac:dyDescent="0.25">
      <c r="A200" s="11" t="s">
        <v>61</v>
      </c>
      <c r="B200" s="11" t="s">
        <v>19</v>
      </c>
      <c r="C200" s="11" t="s">
        <v>21</v>
      </c>
      <c r="D200" s="11" t="s">
        <v>52</v>
      </c>
      <c r="E200" s="12">
        <v>299923</v>
      </c>
      <c r="F200" s="15">
        <v>4</v>
      </c>
      <c r="G200" s="16">
        <f t="shared" si="30"/>
        <v>23993.84</v>
      </c>
      <c r="H200" s="16">
        <f t="shared" si="31"/>
        <v>275929.15999999997</v>
      </c>
      <c r="I200" s="16">
        <f t="shared" si="32"/>
        <v>323916.84000000003</v>
      </c>
      <c r="J200" s="43">
        <v>9.1008260209651901E-2</v>
      </c>
      <c r="K200" s="44">
        <v>4</v>
      </c>
      <c r="L200" s="43">
        <f t="shared" si="27"/>
        <v>7.2806608167721521E-3</v>
      </c>
      <c r="M200" s="43">
        <f t="shared" si="28"/>
        <v>8.3727599392879742E-2</v>
      </c>
      <c r="N200" s="43">
        <f t="shared" si="29"/>
        <v>9.8288921026424059E-2</v>
      </c>
    </row>
    <row r="201" spans="1:14" x14ac:dyDescent="0.25">
      <c r="A201" s="11" t="s">
        <v>61</v>
      </c>
      <c r="B201" s="11" t="s">
        <v>19</v>
      </c>
      <c r="C201" s="11" t="s">
        <v>31</v>
      </c>
      <c r="D201" s="11" t="s">
        <v>52</v>
      </c>
      <c r="E201" s="12">
        <v>926391</v>
      </c>
      <c r="F201" s="15">
        <v>2.8</v>
      </c>
      <c r="G201" s="16">
        <f t="shared" si="30"/>
        <v>51877.895999999993</v>
      </c>
      <c r="H201" s="16">
        <f t="shared" si="31"/>
        <v>874513.10400000005</v>
      </c>
      <c r="I201" s="16">
        <f t="shared" si="32"/>
        <v>978268.89599999995</v>
      </c>
      <c r="J201" s="43">
        <v>0.22001307171536338</v>
      </c>
      <c r="K201" s="44">
        <v>2.8</v>
      </c>
      <c r="L201" s="43">
        <f t="shared" si="27"/>
        <v>1.232073201606035E-2</v>
      </c>
      <c r="M201" s="43">
        <f t="shared" si="28"/>
        <v>0.20769233969930304</v>
      </c>
      <c r="N201" s="43">
        <f t="shared" si="29"/>
        <v>0.23233380373142373</v>
      </c>
    </row>
    <row r="202" spans="1:14" x14ac:dyDescent="0.25">
      <c r="A202" s="11" t="s">
        <v>61</v>
      </c>
      <c r="B202" s="11" t="s">
        <v>19</v>
      </c>
      <c r="C202" s="11" t="s">
        <v>32</v>
      </c>
      <c r="D202" s="11" t="s">
        <v>52</v>
      </c>
      <c r="E202" s="12">
        <v>1612345</v>
      </c>
      <c r="F202" s="15">
        <v>1.7</v>
      </c>
      <c r="G202" s="16">
        <f t="shared" si="30"/>
        <v>54819.73</v>
      </c>
      <c r="H202" s="16">
        <f t="shared" si="31"/>
        <v>1557525.27</v>
      </c>
      <c r="I202" s="16">
        <f t="shared" si="32"/>
        <v>1667164.73</v>
      </c>
      <c r="J202" s="43">
        <v>0.21977547895895602</v>
      </c>
      <c r="K202" s="44">
        <v>1.7</v>
      </c>
      <c r="L202" s="43">
        <f t="shared" si="27"/>
        <v>7.4723662846045043E-3</v>
      </c>
      <c r="M202" s="43">
        <f t="shared" si="28"/>
        <v>0.21230311267435151</v>
      </c>
      <c r="N202" s="43">
        <f t="shared" si="29"/>
        <v>0.22724784524356054</v>
      </c>
    </row>
    <row r="203" spans="1:14" x14ac:dyDescent="0.25">
      <c r="A203" s="11" t="s">
        <v>61</v>
      </c>
      <c r="B203" s="11" t="s">
        <v>19</v>
      </c>
      <c r="C203" s="11" t="s">
        <v>22</v>
      </c>
      <c r="D203" s="11" t="s">
        <v>52</v>
      </c>
      <c r="E203" s="12">
        <v>1535181</v>
      </c>
      <c r="F203" s="15">
        <v>1.7</v>
      </c>
      <c r="G203" s="16">
        <f t="shared" si="30"/>
        <v>52196.153999999995</v>
      </c>
      <c r="H203" s="16">
        <f t="shared" si="31"/>
        <v>1482984.8459999999</v>
      </c>
      <c r="I203" s="16">
        <f t="shared" si="32"/>
        <v>1587377.1540000001</v>
      </c>
      <c r="J203" s="43">
        <v>0.19658353764086078</v>
      </c>
      <c r="K203" s="44">
        <v>1.7</v>
      </c>
      <c r="L203" s="43">
        <f t="shared" si="27"/>
        <v>6.6838402797892663E-3</v>
      </c>
      <c r="M203" s="43">
        <f t="shared" si="28"/>
        <v>0.18989969736107151</v>
      </c>
      <c r="N203" s="43">
        <f t="shared" si="29"/>
        <v>0.20326737792065006</v>
      </c>
    </row>
    <row r="204" spans="1:14" x14ac:dyDescent="0.25">
      <c r="A204" s="11" t="s">
        <v>61</v>
      </c>
      <c r="B204" s="11" t="s">
        <v>19</v>
      </c>
      <c r="C204" s="11" t="s">
        <v>1</v>
      </c>
      <c r="D204" s="11" t="s">
        <v>52</v>
      </c>
      <c r="E204" s="12">
        <v>348725</v>
      </c>
      <c r="F204" s="15">
        <v>3.2</v>
      </c>
      <c r="G204" s="16">
        <f t="shared" si="30"/>
        <v>22318.400000000001</v>
      </c>
      <c r="H204" s="16">
        <f t="shared" si="31"/>
        <v>326406.59999999998</v>
      </c>
      <c r="I204" s="16">
        <f t="shared" si="32"/>
        <v>371043.4</v>
      </c>
      <c r="J204" s="43">
        <v>9.3115227373647261E-2</v>
      </c>
      <c r="K204" s="44">
        <v>3.2</v>
      </c>
      <c r="L204" s="43">
        <f t="shared" si="27"/>
        <v>5.9593745519134246E-3</v>
      </c>
      <c r="M204" s="43">
        <f t="shared" si="28"/>
        <v>8.715585282173384E-2</v>
      </c>
      <c r="N204" s="43">
        <f t="shared" si="29"/>
        <v>9.9074601925560682E-2</v>
      </c>
    </row>
    <row r="205" spans="1:14" x14ac:dyDescent="0.25">
      <c r="A205" s="11" t="s">
        <v>61</v>
      </c>
      <c r="B205" s="11" t="s">
        <v>19</v>
      </c>
      <c r="C205" s="11" t="s">
        <v>0</v>
      </c>
      <c r="D205" s="11" t="s">
        <v>52</v>
      </c>
      <c r="E205" s="12">
        <v>4722565</v>
      </c>
      <c r="F205" s="15">
        <v>1</v>
      </c>
      <c r="G205" s="16">
        <f t="shared" si="30"/>
        <v>94451.3</v>
      </c>
      <c r="H205" s="16">
        <f t="shared" si="31"/>
        <v>4628113.7</v>
      </c>
      <c r="I205" s="16">
        <f t="shared" si="32"/>
        <v>4817016.3</v>
      </c>
      <c r="J205" s="43">
        <v>0.17890603900813962</v>
      </c>
      <c r="K205" s="44">
        <v>1</v>
      </c>
      <c r="L205" s="43">
        <f t="shared" si="27"/>
        <v>3.5781207801627922E-3</v>
      </c>
      <c r="M205" s="43">
        <f t="shared" si="28"/>
        <v>0.17532791822797683</v>
      </c>
      <c r="N205" s="43">
        <f t="shared" si="29"/>
        <v>0.1824841597883024</v>
      </c>
    </row>
    <row r="206" spans="1:14" x14ac:dyDescent="0.25">
      <c r="A206" s="11" t="s">
        <v>61</v>
      </c>
      <c r="B206" s="11" t="s">
        <v>30</v>
      </c>
      <c r="C206" s="11" t="s">
        <v>21</v>
      </c>
      <c r="D206" s="11" t="s">
        <v>52</v>
      </c>
      <c r="E206" s="12">
        <v>150914</v>
      </c>
      <c r="F206" s="15">
        <v>5.3</v>
      </c>
      <c r="G206" s="16">
        <f t="shared" si="30"/>
        <v>15996.883999999998</v>
      </c>
      <c r="H206" s="16">
        <f t="shared" si="31"/>
        <v>134917.11600000001</v>
      </c>
      <c r="I206" s="16">
        <f t="shared" si="32"/>
        <v>166910.88399999999</v>
      </c>
      <c r="J206" s="43">
        <v>8.9301131101899772E-2</v>
      </c>
      <c r="K206" s="44">
        <v>5.3</v>
      </c>
      <c r="L206" s="43">
        <f t="shared" si="27"/>
        <v>9.4659198968013759E-3</v>
      </c>
      <c r="M206" s="43">
        <f t="shared" si="28"/>
        <v>7.98352112050984E-2</v>
      </c>
      <c r="N206" s="43">
        <f t="shared" si="29"/>
        <v>9.8767050998701145E-2</v>
      </c>
    </row>
    <row r="207" spans="1:14" x14ac:dyDescent="0.25">
      <c r="A207" s="11" t="s">
        <v>61</v>
      </c>
      <c r="B207" s="11" t="s">
        <v>30</v>
      </c>
      <c r="C207" s="11" t="s">
        <v>31</v>
      </c>
      <c r="D207" s="11" t="s">
        <v>52</v>
      </c>
      <c r="E207" s="12">
        <v>519148</v>
      </c>
      <c r="F207" s="15">
        <v>3.5</v>
      </c>
      <c r="G207" s="16">
        <f t="shared" si="30"/>
        <v>36340.36</v>
      </c>
      <c r="H207" s="16">
        <f t="shared" si="31"/>
        <v>482807.64</v>
      </c>
      <c r="I207" s="16">
        <f t="shared" si="32"/>
        <v>555488.36</v>
      </c>
      <c r="J207" s="43">
        <v>0.24357067588249259</v>
      </c>
      <c r="K207" s="44">
        <v>3.4</v>
      </c>
      <c r="L207" s="43">
        <f t="shared" si="27"/>
        <v>1.6562805960009495E-2</v>
      </c>
      <c r="M207" s="43">
        <f t="shared" si="28"/>
        <v>0.22700786992248309</v>
      </c>
      <c r="N207" s="43">
        <f t="shared" si="29"/>
        <v>0.26013348184250207</v>
      </c>
    </row>
    <row r="208" spans="1:14" x14ac:dyDescent="0.25">
      <c r="A208" s="11" t="s">
        <v>61</v>
      </c>
      <c r="B208" s="11" t="s">
        <v>30</v>
      </c>
      <c r="C208" s="11" t="s">
        <v>32</v>
      </c>
      <c r="D208" s="11" t="s">
        <v>52</v>
      </c>
      <c r="E208" s="12">
        <v>899678</v>
      </c>
      <c r="F208" s="15">
        <v>2.6</v>
      </c>
      <c r="G208" s="16">
        <f t="shared" si="30"/>
        <v>46783.256000000008</v>
      </c>
      <c r="H208" s="16">
        <f t="shared" si="31"/>
        <v>852894.74399999995</v>
      </c>
      <c r="I208" s="16">
        <f t="shared" si="32"/>
        <v>946461.25600000005</v>
      </c>
      <c r="J208" s="43">
        <v>0.24477463967160165</v>
      </c>
      <c r="K208" s="44">
        <v>2.5</v>
      </c>
      <c r="L208" s="43">
        <f t="shared" si="27"/>
        <v>1.2238731983580083E-2</v>
      </c>
      <c r="M208" s="43">
        <f t="shared" si="28"/>
        <v>0.23253590768802157</v>
      </c>
      <c r="N208" s="43">
        <f t="shared" si="29"/>
        <v>0.25701337165518173</v>
      </c>
    </row>
    <row r="209" spans="1:14" x14ac:dyDescent="0.25">
      <c r="A209" s="11" t="s">
        <v>61</v>
      </c>
      <c r="B209" s="11" t="s">
        <v>30</v>
      </c>
      <c r="C209" s="11" t="s">
        <v>22</v>
      </c>
      <c r="D209" s="11" t="s">
        <v>52</v>
      </c>
      <c r="E209" s="12">
        <v>802657</v>
      </c>
      <c r="F209" s="15">
        <v>2.5</v>
      </c>
      <c r="G209" s="16">
        <f t="shared" si="30"/>
        <v>40132.85</v>
      </c>
      <c r="H209" s="16">
        <f t="shared" si="31"/>
        <v>762524.15</v>
      </c>
      <c r="I209" s="16">
        <f t="shared" si="32"/>
        <v>842789.85</v>
      </c>
      <c r="J209" s="43">
        <v>0.20779499499706813</v>
      </c>
      <c r="K209" s="44">
        <v>2.4</v>
      </c>
      <c r="L209" s="43">
        <f t="shared" si="27"/>
        <v>9.9741597598592708E-3</v>
      </c>
      <c r="M209" s="43">
        <f t="shared" si="28"/>
        <v>0.19782083523720886</v>
      </c>
      <c r="N209" s="43">
        <f t="shared" si="29"/>
        <v>0.2177691547569274</v>
      </c>
    </row>
    <row r="210" spans="1:14" x14ac:dyDescent="0.25">
      <c r="A210" s="11" t="s">
        <v>61</v>
      </c>
      <c r="B210" s="11" t="s">
        <v>30</v>
      </c>
      <c r="C210" s="11" t="s">
        <v>1</v>
      </c>
      <c r="D210" s="11" t="s">
        <v>52</v>
      </c>
      <c r="E210" s="12">
        <v>163024</v>
      </c>
      <c r="F210" s="15">
        <v>4.7</v>
      </c>
      <c r="G210" s="16">
        <f t="shared" si="30"/>
        <v>15324.256000000001</v>
      </c>
      <c r="H210" s="16">
        <f t="shared" si="31"/>
        <v>147699.74400000001</v>
      </c>
      <c r="I210" s="16">
        <f t="shared" si="32"/>
        <v>178348.25599999999</v>
      </c>
      <c r="J210" s="43">
        <v>9.925025341617176E-2</v>
      </c>
      <c r="K210" s="44">
        <v>4.7</v>
      </c>
      <c r="L210" s="43">
        <f t="shared" si="27"/>
        <v>9.3295238211201451E-3</v>
      </c>
      <c r="M210" s="43">
        <f t="shared" si="28"/>
        <v>8.992072959505161E-2</v>
      </c>
      <c r="N210" s="43">
        <f t="shared" si="29"/>
        <v>0.10857977723729191</v>
      </c>
    </row>
    <row r="211" spans="1:14" x14ac:dyDescent="0.25">
      <c r="A211" s="11" t="s">
        <v>61</v>
      </c>
      <c r="B211" s="11" t="s">
        <v>30</v>
      </c>
      <c r="C211" s="11" t="s">
        <v>0</v>
      </c>
      <c r="D211" s="11" t="s">
        <v>52</v>
      </c>
      <c r="E211" s="12">
        <v>2535421</v>
      </c>
      <c r="F211" s="15">
        <v>1.6</v>
      </c>
      <c r="G211" s="16">
        <f t="shared" si="30"/>
        <v>81133.472000000009</v>
      </c>
      <c r="H211" s="16">
        <f t="shared" si="31"/>
        <v>2454287.5279999999</v>
      </c>
      <c r="I211" s="16">
        <f t="shared" si="32"/>
        <v>2616554.4720000001</v>
      </c>
      <c r="J211" s="43">
        <v>0.19499972966065607</v>
      </c>
      <c r="K211" s="44">
        <v>1.5</v>
      </c>
      <c r="L211" s="43">
        <f t="shared" si="27"/>
        <v>5.849991889819682E-3</v>
      </c>
      <c r="M211" s="43">
        <f t="shared" si="28"/>
        <v>0.18914973777083638</v>
      </c>
      <c r="N211" s="43">
        <f t="shared" si="29"/>
        <v>0.20084972155047576</v>
      </c>
    </row>
    <row r="212" spans="1:14" x14ac:dyDescent="0.25">
      <c r="A212" s="11" t="s">
        <v>61</v>
      </c>
      <c r="B212" s="11" t="s">
        <v>44</v>
      </c>
      <c r="C212" s="11" t="s">
        <v>21</v>
      </c>
      <c r="D212" s="11" t="s">
        <v>52</v>
      </c>
      <c r="E212" s="12">
        <v>149009</v>
      </c>
      <c r="F212" s="15">
        <v>5.8</v>
      </c>
      <c r="G212" s="16">
        <f t="shared" si="30"/>
        <v>17285.043999999998</v>
      </c>
      <c r="H212" s="16">
        <f t="shared" si="31"/>
        <v>131723.95600000001</v>
      </c>
      <c r="I212" s="16">
        <f t="shared" si="32"/>
        <v>166294.04399999999</v>
      </c>
      <c r="J212" s="43">
        <v>9.2805053272488447E-2</v>
      </c>
      <c r="K212" s="44">
        <v>5.8</v>
      </c>
      <c r="L212" s="43">
        <f t="shared" si="27"/>
        <v>1.076538617960866E-2</v>
      </c>
      <c r="M212" s="43">
        <f t="shared" si="28"/>
        <v>8.2039667092879784E-2</v>
      </c>
      <c r="N212" s="43">
        <f t="shared" si="29"/>
        <v>0.10357043945209711</v>
      </c>
    </row>
    <row r="213" spans="1:14" x14ac:dyDescent="0.25">
      <c r="A213" s="11" t="s">
        <v>61</v>
      </c>
      <c r="B213" s="11" t="s">
        <v>44</v>
      </c>
      <c r="C213" s="11" t="s">
        <v>31</v>
      </c>
      <c r="D213" s="11" t="s">
        <v>52</v>
      </c>
      <c r="E213" s="12">
        <v>407243</v>
      </c>
      <c r="F213" s="15">
        <v>4.0999999999999996</v>
      </c>
      <c r="G213" s="16">
        <f t="shared" si="30"/>
        <v>33393.925999999999</v>
      </c>
      <c r="H213" s="16">
        <f t="shared" si="31"/>
        <v>373849.07400000002</v>
      </c>
      <c r="I213" s="16">
        <f t="shared" si="32"/>
        <v>440636.92599999998</v>
      </c>
      <c r="J213" s="43">
        <v>0.19586410620946781</v>
      </c>
      <c r="K213" s="44">
        <v>3.9</v>
      </c>
      <c r="L213" s="43">
        <f t="shared" si="27"/>
        <v>1.5277400284338489E-2</v>
      </c>
      <c r="M213" s="43">
        <f t="shared" si="28"/>
        <v>0.18058670592512932</v>
      </c>
      <c r="N213" s="43">
        <f t="shared" si="29"/>
        <v>0.21114150649380631</v>
      </c>
    </row>
    <row r="214" spans="1:14" x14ac:dyDescent="0.25">
      <c r="A214" s="11" t="s">
        <v>61</v>
      </c>
      <c r="B214" s="11" t="s">
        <v>44</v>
      </c>
      <c r="C214" s="11" t="s">
        <v>32</v>
      </c>
      <c r="D214" s="11" t="s">
        <v>52</v>
      </c>
      <c r="E214" s="12">
        <v>712667</v>
      </c>
      <c r="F214" s="15">
        <v>3.3</v>
      </c>
      <c r="G214" s="16">
        <f t="shared" si="30"/>
        <v>47036.022000000004</v>
      </c>
      <c r="H214" s="16">
        <f t="shared" si="31"/>
        <v>665630.978</v>
      </c>
      <c r="I214" s="16">
        <f t="shared" si="32"/>
        <v>759703.022</v>
      </c>
      <c r="J214" s="43">
        <v>0.19467563303241484</v>
      </c>
      <c r="K214" s="44">
        <v>3.2</v>
      </c>
      <c r="L214" s="43">
        <f t="shared" ref="L214:L245" si="33">2*(J214*K214/100)</f>
        <v>1.245924051407455E-2</v>
      </c>
      <c r="M214" s="43">
        <f t="shared" ref="M214:M245" si="34">J214-L214</f>
        <v>0.18221639251834029</v>
      </c>
      <c r="N214" s="43">
        <f t="shared" ref="N214:N245" si="35">J214+L214</f>
        <v>0.20713487354648938</v>
      </c>
    </row>
    <row r="215" spans="1:14" x14ac:dyDescent="0.25">
      <c r="A215" s="11" t="s">
        <v>61</v>
      </c>
      <c r="B215" s="11" t="s">
        <v>44</v>
      </c>
      <c r="C215" s="11" t="s">
        <v>22</v>
      </c>
      <c r="D215" s="11" t="s">
        <v>52</v>
      </c>
      <c r="E215" s="12">
        <v>732524</v>
      </c>
      <c r="F215" s="15">
        <v>3.1</v>
      </c>
      <c r="G215" s="16">
        <f t="shared" si="30"/>
        <v>45416.487999999998</v>
      </c>
      <c r="H215" s="16">
        <f t="shared" si="31"/>
        <v>687107.51199999999</v>
      </c>
      <c r="I215" s="16">
        <f t="shared" si="32"/>
        <v>777940.48800000001</v>
      </c>
      <c r="J215" s="43">
        <v>0.1856102424104368</v>
      </c>
      <c r="K215" s="44">
        <v>3</v>
      </c>
      <c r="L215" s="43">
        <f t="shared" si="33"/>
        <v>1.1136614544626208E-2</v>
      </c>
      <c r="M215" s="43">
        <f t="shared" si="34"/>
        <v>0.17447362786581061</v>
      </c>
      <c r="N215" s="43">
        <f t="shared" si="35"/>
        <v>0.196746856955063</v>
      </c>
    </row>
    <row r="216" spans="1:14" x14ac:dyDescent="0.25">
      <c r="A216" s="11" t="s">
        <v>61</v>
      </c>
      <c r="B216" s="11" t="s">
        <v>44</v>
      </c>
      <c r="C216" s="11" t="s">
        <v>1</v>
      </c>
      <c r="D216" s="11" t="s">
        <v>52</v>
      </c>
      <c r="E216" s="12">
        <v>185701</v>
      </c>
      <c r="F216" s="15">
        <v>4.7</v>
      </c>
      <c r="G216" s="16">
        <f t="shared" si="30"/>
        <v>17455.894</v>
      </c>
      <c r="H216" s="16">
        <f t="shared" si="31"/>
        <v>168245.106</v>
      </c>
      <c r="I216" s="16">
        <f t="shared" si="32"/>
        <v>203156.894</v>
      </c>
      <c r="J216" s="43">
        <v>8.8322387821183568E-2</v>
      </c>
      <c r="K216" s="44">
        <v>4.7</v>
      </c>
      <c r="L216" s="43">
        <f t="shared" si="33"/>
        <v>8.3023044551912561E-3</v>
      </c>
      <c r="M216" s="43">
        <f t="shared" si="34"/>
        <v>8.0020083365992312E-2</v>
      </c>
      <c r="N216" s="43">
        <f t="shared" si="35"/>
        <v>9.6624692276374824E-2</v>
      </c>
    </row>
    <row r="217" spans="1:14" x14ac:dyDescent="0.25">
      <c r="A217" s="11" t="s">
        <v>61</v>
      </c>
      <c r="B217" s="11" t="s">
        <v>44</v>
      </c>
      <c r="C217" s="11" t="s">
        <v>0</v>
      </c>
      <c r="D217" s="11" t="s">
        <v>52</v>
      </c>
      <c r="E217" s="12">
        <v>2187144</v>
      </c>
      <c r="F217" s="15">
        <v>1.6</v>
      </c>
      <c r="G217" s="16">
        <f t="shared" si="30"/>
        <v>69988.608000000007</v>
      </c>
      <c r="H217" s="16">
        <f t="shared" si="31"/>
        <v>2117155.392</v>
      </c>
      <c r="I217" s="16">
        <f t="shared" si="32"/>
        <v>2257132.608</v>
      </c>
      <c r="J217" s="43">
        <v>0.16328399151785433</v>
      </c>
      <c r="K217" s="44">
        <v>1.5</v>
      </c>
      <c r="L217" s="43">
        <f t="shared" si="33"/>
        <v>4.8985197455356302E-3</v>
      </c>
      <c r="M217" s="43">
        <f t="shared" si="34"/>
        <v>0.15838547177231871</v>
      </c>
      <c r="N217" s="43">
        <f t="shared" si="35"/>
        <v>0.16818251126338996</v>
      </c>
    </row>
    <row r="218" spans="1:14" x14ac:dyDescent="0.25">
      <c r="A218" s="11" t="s">
        <v>61</v>
      </c>
      <c r="B218" s="11" t="s">
        <v>19</v>
      </c>
      <c r="C218" s="11" t="s">
        <v>21</v>
      </c>
      <c r="D218" s="11" t="s">
        <v>55</v>
      </c>
      <c r="E218" s="12">
        <v>468278</v>
      </c>
      <c r="F218" s="15">
        <v>2.9</v>
      </c>
      <c r="G218" s="16">
        <f t="shared" si="30"/>
        <v>27160.124</v>
      </c>
      <c r="H218" s="16">
        <f t="shared" si="31"/>
        <v>441117.87599999999</v>
      </c>
      <c r="I218" s="16">
        <f t="shared" si="32"/>
        <v>495438.12400000001</v>
      </c>
      <c r="J218" s="43">
        <v>0.1420936909621982</v>
      </c>
      <c r="K218" s="44">
        <v>2.9</v>
      </c>
      <c r="L218" s="43">
        <f t="shared" si="33"/>
        <v>8.2414340758074963E-3</v>
      </c>
      <c r="M218" s="43">
        <f t="shared" si="34"/>
        <v>0.13385225688639071</v>
      </c>
      <c r="N218" s="43">
        <f t="shared" si="35"/>
        <v>0.1503351250380057</v>
      </c>
    </row>
    <row r="219" spans="1:14" x14ac:dyDescent="0.25">
      <c r="A219" s="11" t="s">
        <v>61</v>
      </c>
      <c r="B219" s="11" t="s">
        <v>19</v>
      </c>
      <c r="C219" s="11" t="s">
        <v>31</v>
      </c>
      <c r="D219" s="11" t="s">
        <v>55</v>
      </c>
      <c r="E219" s="12">
        <v>1230992</v>
      </c>
      <c r="F219" s="15">
        <v>2.2999999999999998</v>
      </c>
      <c r="G219" s="16">
        <f t="shared" si="30"/>
        <v>56625.631999999991</v>
      </c>
      <c r="H219" s="16">
        <f t="shared" si="31"/>
        <v>1174366.368</v>
      </c>
      <c r="I219" s="16">
        <f t="shared" si="32"/>
        <v>1287617.632</v>
      </c>
      <c r="J219" s="43">
        <v>0.29235423398655497</v>
      </c>
      <c r="K219" s="44">
        <v>2.2999999999999998</v>
      </c>
      <c r="L219" s="43">
        <f t="shared" si="33"/>
        <v>1.3448294763381528E-2</v>
      </c>
      <c r="M219" s="43">
        <f t="shared" si="34"/>
        <v>0.27890593922317342</v>
      </c>
      <c r="N219" s="43">
        <f t="shared" si="35"/>
        <v>0.30580252874993652</v>
      </c>
    </row>
    <row r="220" spans="1:14" x14ac:dyDescent="0.25">
      <c r="A220" s="11" t="s">
        <v>61</v>
      </c>
      <c r="B220" s="11" t="s">
        <v>19</v>
      </c>
      <c r="C220" s="11" t="s">
        <v>32</v>
      </c>
      <c r="D220" s="11" t="s">
        <v>55</v>
      </c>
      <c r="E220" s="12">
        <v>2834297</v>
      </c>
      <c r="F220" s="15">
        <v>1.5</v>
      </c>
      <c r="G220" s="16">
        <f t="shared" si="30"/>
        <v>85028.91</v>
      </c>
      <c r="H220" s="16">
        <f t="shared" si="31"/>
        <v>2749268.09</v>
      </c>
      <c r="I220" s="16">
        <f t="shared" si="32"/>
        <v>2919325.91</v>
      </c>
      <c r="J220" s="43">
        <v>0.38633727935828388</v>
      </c>
      <c r="K220" s="44">
        <v>1</v>
      </c>
      <c r="L220" s="43">
        <f t="shared" si="33"/>
        <v>7.7267455871656773E-3</v>
      </c>
      <c r="M220" s="43">
        <f t="shared" si="34"/>
        <v>0.3786105337711182</v>
      </c>
      <c r="N220" s="43">
        <f t="shared" si="35"/>
        <v>0.39406402494544956</v>
      </c>
    </row>
    <row r="221" spans="1:14" x14ac:dyDescent="0.25">
      <c r="A221" s="11" t="s">
        <v>61</v>
      </c>
      <c r="B221" s="11" t="s">
        <v>19</v>
      </c>
      <c r="C221" s="11" t="s">
        <v>22</v>
      </c>
      <c r="D221" s="11" t="s">
        <v>55</v>
      </c>
      <c r="E221" s="12">
        <v>3854333</v>
      </c>
      <c r="F221" s="15">
        <v>1</v>
      </c>
      <c r="G221" s="16">
        <f t="shared" si="30"/>
        <v>77086.66</v>
      </c>
      <c r="H221" s="16">
        <f t="shared" si="31"/>
        <v>3777246.34</v>
      </c>
      <c r="I221" s="16">
        <f t="shared" si="32"/>
        <v>3931419.66</v>
      </c>
      <c r="J221" s="43">
        <v>0.49355640565243569</v>
      </c>
      <c r="K221" s="44">
        <v>1</v>
      </c>
      <c r="L221" s="43">
        <f t="shared" si="33"/>
        <v>9.8711281130487143E-3</v>
      </c>
      <c r="M221" s="43">
        <f t="shared" si="34"/>
        <v>0.483685277539387</v>
      </c>
      <c r="N221" s="43">
        <f t="shared" si="35"/>
        <v>0.50342753376548444</v>
      </c>
    </row>
    <row r="222" spans="1:14" x14ac:dyDescent="0.25">
      <c r="A222" s="11" t="s">
        <v>61</v>
      </c>
      <c r="B222" s="11" t="s">
        <v>19</v>
      </c>
      <c r="C222" s="11" t="s">
        <v>1</v>
      </c>
      <c r="D222" s="11" t="s">
        <v>55</v>
      </c>
      <c r="E222" s="12">
        <v>2025625</v>
      </c>
      <c r="F222" s="15">
        <v>0.7</v>
      </c>
      <c r="G222" s="16">
        <f t="shared" si="30"/>
        <v>28358.75</v>
      </c>
      <c r="H222" s="16">
        <f t="shared" si="31"/>
        <v>1997266.25</v>
      </c>
      <c r="I222" s="16">
        <f t="shared" si="32"/>
        <v>2053983.75</v>
      </c>
      <c r="J222" s="43">
        <v>0.54087470771738255</v>
      </c>
      <c r="K222" s="44">
        <v>0.7</v>
      </c>
      <c r="L222" s="43">
        <f t="shared" si="33"/>
        <v>7.5722459080433558E-3</v>
      </c>
      <c r="M222" s="43">
        <f t="shared" si="34"/>
        <v>0.53330246180933916</v>
      </c>
      <c r="N222" s="43">
        <f t="shared" si="35"/>
        <v>0.54844695362542595</v>
      </c>
    </row>
    <row r="223" spans="1:14" x14ac:dyDescent="0.25">
      <c r="A223" s="11" t="s">
        <v>61</v>
      </c>
      <c r="B223" s="11" t="s">
        <v>19</v>
      </c>
      <c r="C223" s="11" t="s">
        <v>0</v>
      </c>
      <c r="D223" s="11" t="s">
        <v>55</v>
      </c>
      <c r="E223" s="12">
        <v>10413525</v>
      </c>
      <c r="F223" s="15">
        <v>0.6</v>
      </c>
      <c r="G223" s="16">
        <f t="shared" si="30"/>
        <v>124962.3</v>
      </c>
      <c r="H223" s="16">
        <f t="shared" si="31"/>
        <v>10288562.699999999</v>
      </c>
      <c r="I223" s="16">
        <f t="shared" si="32"/>
        <v>10538487.300000001</v>
      </c>
      <c r="J223" s="43">
        <v>0.39449801323268968</v>
      </c>
      <c r="K223" s="44">
        <v>0.6</v>
      </c>
      <c r="L223" s="43">
        <f t="shared" si="33"/>
        <v>4.7339761587922753E-3</v>
      </c>
      <c r="M223" s="43">
        <f t="shared" si="34"/>
        <v>0.3897640370738974</v>
      </c>
      <c r="N223" s="43">
        <f t="shared" si="35"/>
        <v>0.39923198939148197</v>
      </c>
    </row>
    <row r="224" spans="1:14" x14ac:dyDescent="0.25">
      <c r="A224" s="11" t="s">
        <v>61</v>
      </c>
      <c r="B224" s="11" t="s">
        <v>30</v>
      </c>
      <c r="C224" s="11" t="s">
        <v>21</v>
      </c>
      <c r="D224" s="11" t="s">
        <v>55</v>
      </c>
      <c r="E224" s="12">
        <v>245477</v>
      </c>
      <c r="F224" s="15">
        <v>4.5</v>
      </c>
      <c r="G224" s="16">
        <f t="shared" si="30"/>
        <v>22092.93</v>
      </c>
      <c r="H224" s="16">
        <f t="shared" si="31"/>
        <v>223384.07</v>
      </c>
      <c r="I224" s="16">
        <f t="shared" si="32"/>
        <v>267569.93</v>
      </c>
      <c r="J224" s="43">
        <v>0.14525739003340346</v>
      </c>
      <c r="K224" s="44">
        <v>4.4000000000000004</v>
      </c>
      <c r="L224" s="43">
        <f t="shared" si="33"/>
        <v>1.2782650322939506E-2</v>
      </c>
      <c r="M224" s="43">
        <f t="shared" si="34"/>
        <v>0.13247473971046395</v>
      </c>
      <c r="N224" s="43">
        <f t="shared" si="35"/>
        <v>0.15804004035634298</v>
      </c>
    </row>
    <row r="225" spans="1:14" x14ac:dyDescent="0.25">
      <c r="A225" s="11" t="s">
        <v>61</v>
      </c>
      <c r="B225" s="11" t="s">
        <v>30</v>
      </c>
      <c r="C225" s="11" t="s">
        <v>31</v>
      </c>
      <c r="D225" s="11" t="s">
        <v>55</v>
      </c>
      <c r="E225" s="12">
        <v>611014</v>
      </c>
      <c r="F225" s="15">
        <v>3.5</v>
      </c>
      <c r="G225" s="16">
        <f t="shared" si="30"/>
        <v>42770.98</v>
      </c>
      <c r="H225" s="16">
        <f t="shared" si="31"/>
        <v>568243.02</v>
      </c>
      <c r="I225" s="16">
        <f t="shared" si="32"/>
        <v>653784.98</v>
      </c>
      <c r="J225" s="43">
        <v>0.28667180255662222</v>
      </c>
      <c r="K225" s="44">
        <v>3.2</v>
      </c>
      <c r="L225" s="43">
        <f t="shared" si="33"/>
        <v>1.8346995363623823E-2</v>
      </c>
      <c r="M225" s="43">
        <f t="shared" si="34"/>
        <v>0.26832480719299839</v>
      </c>
      <c r="N225" s="43">
        <f t="shared" si="35"/>
        <v>0.30501879792024605</v>
      </c>
    </row>
    <row r="226" spans="1:14" x14ac:dyDescent="0.25">
      <c r="A226" s="11" t="s">
        <v>61</v>
      </c>
      <c r="B226" s="11" t="s">
        <v>30</v>
      </c>
      <c r="C226" s="11" t="s">
        <v>32</v>
      </c>
      <c r="D226" s="11" t="s">
        <v>55</v>
      </c>
      <c r="E226" s="12">
        <v>1428955</v>
      </c>
      <c r="F226" s="15">
        <v>2.2999999999999998</v>
      </c>
      <c r="G226" s="16">
        <f t="shared" si="30"/>
        <v>65731.929999999993</v>
      </c>
      <c r="H226" s="16">
        <f t="shared" si="31"/>
        <v>1363223.07</v>
      </c>
      <c r="I226" s="16">
        <f t="shared" si="32"/>
        <v>1494686.93</v>
      </c>
      <c r="J226" s="43">
        <v>0.3887745896108758</v>
      </c>
      <c r="K226" s="44">
        <v>2</v>
      </c>
      <c r="L226" s="43">
        <f t="shared" si="33"/>
        <v>1.5550983584435032E-2</v>
      </c>
      <c r="M226" s="43">
        <f t="shared" si="34"/>
        <v>0.37322360602644078</v>
      </c>
      <c r="N226" s="43">
        <f t="shared" si="35"/>
        <v>0.40432557319531082</v>
      </c>
    </row>
    <row r="227" spans="1:14" x14ac:dyDescent="0.25">
      <c r="A227" s="11" t="s">
        <v>61</v>
      </c>
      <c r="B227" s="11" t="s">
        <v>30</v>
      </c>
      <c r="C227" s="11" t="s">
        <v>22</v>
      </c>
      <c r="D227" s="11" t="s">
        <v>55</v>
      </c>
      <c r="E227" s="12">
        <v>2113721</v>
      </c>
      <c r="F227" s="15">
        <v>1</v>
      </c>
      <c r="G227" s="16">
        <f t="shared" si="30"/>
        <v>42274.42</v>
      </c>
      <c r="H227" s="16">
        <f t="shared" si="31"/>
        <v>2071446.58</v>
      </c>
      <c r="I227" s="16">
        <f t="shared" si="32"/>
        <v>2155995.42</v>
      </c>
      <c r="J227" s="43">
        <v>0.54720838991025789</v>
      </c>
      <c r="K227" s="44">
        <v>0.9</v>
      </c>
      <c r="L227" s="43">
        <f t="shared" si="33"/>
        <v>9.8497510183846431E-3</v>
      </c>
      <c r="M227" s="43">
        <f t="shared" si="34"/>
        <v>0.5373586388918733</v>
      </c>
      <c r="N227" s="43">
        <f t="shared" si="35"/>
        <v>0.55705814092864248</v>
      </c>
    </row>
    <row r="228" spans="1:14" x14ac:dyDescent="0.25">
      <c r="A228" s="11" t="s">
        <v>61</v>
      </c>
      <c r="B228" s="11" t="s">
        <v>30</v>
      </c>
      <c r="C228" s="11" t="s">
        <v>1</v>
      </c>
      <c r="D228" s="11" t="s">
        <v>55</v>
      </c>
      <c r="E228" s="12">
        <v>1144105</v>
      </c>
      <c r="F228" s="15">
        <v>1.5</v>
      </c>
      <c r="G228" s="16">
        <f t="shared" si="30"/>
        <v>34323.15</v>
      </c>
      <c r="H228" s="16">
        <f t="shared" si="31"/>
        <v>1109781.8500000001</v>
      </c>
      <c r="I228" s="16">
        <f t="shared" si="32"/>
        <v>1178428.1499999999</v>
      </c>
      <c r="J228" s="43">
        <v>0.69653984189266116</v>
      </c>
      <c r="K228" s="44">
        <v>1.3</v>
      </c>
      <c r="L228" s="43">
        <f t="shared" si="33"/>
        <v>1.8110035889209189E-2</v>
      </c>
      <c r="M228" s="43">
        <f t="shared" si="34"/>
        <v>0.67842980600345193</v>
      </c>
      <c r="N228" s="43">
        <f t="shared" si="35"/>
        <v>0.71464987778187039</v>
      </c>
    </row>
    <row r="229" spans="1:14" x14ac:dyDescent="0.25">
      <c r="A229" s="11" t="s">
        <v>61</v>
      </c>
      <c r="B229" s="11" t="s">
        <v>30</v>
      </c>
      <c r="C229" s="11" t="s">
        <v>0</v>
      </c>
      <c r="D229" s="11" t="s">
        <v>55</v>
      </c>
      <c r="E229" s="12">
        <v>5543272</v>
      </c>
      <c r="F229" s="15">
        <v>0.9</v>
      </c>
      <c r="G229" s="16">
        <f t="shared" si="30"/>
        <v>99778.895999999993</v>
      </c>
      <c r="H229" s="16">
        <f t="shared" si="31"/>
        <v>5443493.1040000003</v>
      </c>
      <c r="I229" s="16">
        <f t="shared" si="32"/>
        <v>5643050.8959999997</v>
      </c>
      <c r="J229" s="43">
        <v>0.42633414388990398</v>
      </c>
      <c r="K229" s="44">
        <v>0.8</v>
      </c>
      <c r="L229" s="43">
        <f t="shared" si="33"/>
        <v>6.821346302238465E-3</v>
      </c>
      <c r="M229" s="43">
        <f t="shared" si="34"/>
        <v>0.41951279758766552</v>
      </c>
      <c r="N229" s="43">
        <f t="shared" si="35"/>
        <v>0.43315549019214244</v>
      </c>
    </row>
    <row r="230" spans="1:14" x14ac:dyDescent="0.25">
      <c r="A230" s="11" t="s">
        <v>61</v>
      </c>
      <c r="B230" s="11" t="s">
        <v>44</v>
      </c>
      <c r="C230" s="11" t="s">
        <v>21</v>
      </c>
      <c r="D230" s="11" t="s">
        <v>55</v>
      </c>
      <c r="E230" s="12">
        <v>222801</v>
      </c>
      <c r="F230" s="15">
        <v>4.5</v>
      </c>
      <c r="G230" s="16">
        <f t="shared" si="30"/>
        <v>20052.09</v>
      </c>
      <c r="H230" s="16">
        <f t="shared" si="31"/>
        <v>202748.91</v>
      </c>
      <c r="I230" s="16">
        <f t="shared" si="32"/>
        <v>242853.09</v>
      </c>
      <c r="J230" s="43">
        <v>0.13876382415937091</v>
      </c>
      <c r="K230" s="44">
        <v>4.5</v>
      </c>
      <c r="L230" s="43">
        <f t="shared" si="33"/>
        <v>1.2488744174343383E-2</v>
      </c>
      <c r="M230" s="43">
        <f t="shared" si="34"/>
        <v>0.12627507998502752</v>
      </c>
      <c r="N230" s="43">
        <f t="shared" si="35"/>
        <v>0.15125256833371431</v>
      </c>
    </row>
    <row r="231" spans="1:14" x14ac:dyDescent="0.25">
      <c r="A231" s="11" t="s">
        <v>61</v>
      </c>
      <c r="B231" s="11" t="s">
        <v>44</v>
      </c>
      <c r="C231" s="11" t="s">
        <v>31</v>
      </c>
      <c r="D231" s="11" t="s">
        <v>55</v>
      </c>
      <c r="E231" s="12">
        <v>619978</v>
      </c>
      <c r="F231" s="15">
        <v>3.5</v>
      </c>
      <c r="G231" s="16">
        <f t="shared" si="30"/>
        <v>43398.46</v>
      </c>
      <c r="H231" s="16">
        <f t="shared" si="31"/>
        <v>576579.54</v>
      </c>
      <c r="I231" s="16">
        <f t="shared" si="32"/>
        <v>663376.46</v>
      </c>
      <c r="J231" s="43">
        <v>0.2981793102386866</v>
      </c>
      <c r="K231" s="44">
        <v>3.2</v>
      </c>
      <c r="L231" s="43">
        <f t="shared" si="33"/>
        <v>1.9083475855275943E-2</v>
      </c>
      <c r="M231" s="43">
        <f t="shared" si="34"/>
        <v>0.27909583438341068</v>
      </c>
      <c r="N231" s="43">
        <f t="shared" si="35"/>
        <v>0.31726278609396252</v>
      </c>
    </row>
    <row r="232" spans="1:14" x14ac:dyDescent="0.25">
      <c r="A232" s="11" t="s">
        <v>61</v>
      </c>
      <c r="B232" s="11" t="s">
        <v>44</v>
      </c>
      <c r="C232" s="11" t="s">
        <v>32</v>
      </c>
      <c r="D232" s="11" t="s">
        <v>55</v>
      </c>
      <c r="E232" s="12">
        <v>1405342</v>
      </c>
      <c r="F232" s="15">
        <v>2.2999999999999998</v>
      </c>
      <c r="G232" s="16">
        <f t="shared" si="30"/>
        <v>64645.731999999989</v>
      </c>
      <c r="H232" s="16">
        <f t="shared" si="31"/>
        <v>1340696.2679999999</v>
      </c>
      <c r="I232" s="16">
        <f t="shared" si="32"/>
        <v>1469987.7320000001</v>
      </c>
      <c r="J232" s="43">
        <v>0.38389015273197713</v>
      </c>
      <c r="K232" s="44">
        <v>2</v>
      </c>
      <c r="L232" s="43">
        <f t="shared" si="33"/>
        <v>1.5355606109279085E-2</v>
      </c>
      <c r="M232" s="43">
        <f t="shared" si="34"/>
        <v>0.36853454662269802</v>
      </c>
      <c r="N232" s="43">
        <f t="shared" si="35"/>
        <v>0.39924575884125624</v>
      </c>
    </row>
    <row r="233" spans="1:14" x14ac:dyDescent="0.25">
      <c r="A233" s="11" t="s">
        <v>61</v>
      </c>
      <c r="B233" s="11" t="s">
        <v>44</v>
      </c>
      <c r="C233" s="11" t="s">
        <v>22</v>
      </c>
      <c r="D233" s="11" t="s">
        <v>55</v>
      </c>
      <c r="E233" s="12">
        <v>1740612</v>
      </c>
      <c r="F233" s="15">
        <v>1.7</v>
      </c>
      <c r="G233" s="16">
        <f t="shared" si="30"/>
        <v>59180.807999999997</v>
      </c>
      <c r="H233" s="16">
        <f t="shared" si="31"/>
        <v>1681431.192</v>
      </c>
      <c r="I233" s="16">
        <f t="shared" si="32"/>
        <v>1799792.808</v>
      </c>
      <c r="J233" s="43">
        <v>0.44104413679622134</v>
      </c>
      <c r="K233" s="44">
        <v>1.5</v>
      </c>
      <c r="L233" s="43">
        <f t="shared" si="33"/>
        <v>1.3231324103886642E-2</v>
      </c>
      <c r="M233" s="43">
        <f t="shared" si="34"/>
        <v>0.42781281269233468</v>
      </c>
      <c r="N233" s="43">
        <f t="shared" si="35"/>
        <v>0.45427546090010801</v>
      </c>
    </row>
    <row r="234" spans="1:14" x14ac:dyDescent="0.25">
      <c r="A234" s="11" t="s">
        <v>61</v>
      </c>
      <c r="B234" s="11" t="s">
        <v>44</v>
      </c>
      <c r="C234" s="11" t="s">
        <v>1</v>
      </c>
      <c r="D234" s="11" t="s">
        <v>55</v>
      </c>
      <c r="E234" s="12">
        <v>881520</v>
      </c>
      <c r="F234" s="15">
        <v>1.9</v>
      </c>
      <c r="G234" s="16">
        <f t="shared" si="30"/>
        <v>33497.760000000002</v>
      </c>
      <c r="H234" s="16">
        <f t="shared" si="31"/>
        <v>848022.24</v>
      </c>
      <c r="I234" s="16">
        <f t="shared" si="32"/>
        <v>915017.76</v>
      </c>
      <c r="J234" s="43">
        <v>0.41926511603130695</v>
      </c>
      <c r="K234" s="44">
        <v>1.7</v>
      </c>
      <c r="L234" s="43">
        <f t="shared" si="33"/>
        <v>1.4255013945064437E-2</v>
      </c>
      <c r="M234" s="43">
        <f t="shared" si="34"/>
        <v>0.4050101020862425</v>
      </c>
      <c r="N234" s="43">
        <f t="shared" si="35"/>
        <v>0.4335201299763714</v>
      </c>
    </row>
    <row r="235" spans="1:14" x14ac:dyDescent="0.25">
      <c r="A235" s="11" t="s">
        <v>61</v>
      </c>
      <c r="B235" s="11" t="s">
        <v>44</v>
      </c>
      <c r="C235" s="11" t="s">
        <v>0</v>
      </c>
      <c r="D235" s="11" t="s">
        <v>55</v>
      </c>
      <c r="E235" s="12">
        <v>4870253</v>
      </c>
      <c r="F235" s="15">
        <v>1</v>
      </c>
      <c r="G235" s="16">
        <f t="shared" si="30"/>
        <v>97405.06</v>
      </c>
      <c r="H235" s="16">
        <f t="shared" si="31"/>
        <v>4772847.9400000004</v>
      </c>
      <c r="I235" s="16">
        <f t="shared" si="32"/>
        <v>4967658.0599999996</v>
      </c>
      <c r="J235" s="43">
        <v>0.36359487511650107</v>
      </c>
      <c r="K235" s="44">
        <v>0.9</v>
      </c>
      <c r="L235" s="43">
        <f t="shared" si="33"/>
        <v>6.5447077520970195E-3</v>
      </c>
      <c r="M235" s="43">
        <f t="shared" si="34"/>
        <v>0.35705016736440404</v>
      </c>
      <c r="N235" s="43">
        <f t="shared" si="35"/>
        <v>0.3701395828685981</v>
      </c>
    </row>
    <row r="236" spans="1:14" x14ac:dyDescent="0.25">
      <c r="A236" s="11" t="s">
        <v>61</v>
      </c>
      <c r="B236" s="11" t="s">
        <v>19</v>
      </c>
      <c r="C236" s="11" t="s">
        <v>21</v>
      </c>
      <c r="D236" s="11" t="s">
        <v>53</v>
      </c>
      <c r="E236" s="12">
        <v>70365</v>
      </c>
      <c r="F236" s="15">
        <v>7.8</v>
      </c>
      <c r="G236" s="16">
        <f t="shared" si="30"/>
        <v>10976.94</v>
      </c>
      <c r="H236" s="16">
        <f t="shared" si="31"/>
        <v>59388.06</v>
      </c>
      <c r="I236" s="16">
        <f t="shared" si="32"/>
        <v>81341.94</v>
      </c>
      <c r="J236" s="43">
        <v>2.135146764220202E-2</v>
      </c>
      <c r="K236" s="44">
        <v>7.8</v>
      </c>
      <c r="L236" s="43">
        <f t="shared" si="33"/>
        <v>3.3308289521835148E-3</v>
      </c>
      <c r="M236" s="43">
        <f t="shared" si="34"/>
        <v>1.8020638690018506E-2</v>
      </c>
      <c r="N236" s="43">
        <f t="shared" si="35"/>
        <v>2.4682296594385533E-2</v>
      </c>
    </row>
    <row r="237" spans="1:14" x14ac:dyDescent="0.25">
      <c r="A237" s="11" t="s">
        <v>61</v>
      </c>
      <c r="B237" s="11" t="s">
        <v>19</v>
      </c>
      <c r="C237" s="11" t="s">
        <v>31</v>
      </c>
      <c r="D237" s="11" t="s">
        <v>53</v>
      </c>
      <c r="E237" s="12">
        <v>532595</v>
      </c>
      <c r="F237" s="15">
        <v>3.5</v>
      </c>
      <c r="G237" s="16">
        <f t="shared" si="30"/>
        <v>37281.65</v>
      </c>
      <c r="H237" s="16">
        <f t="shared" si="31"/>
        <v>495313.35</v>
      </c>
      <c r="I237" s="16">
        <f t="shared" si="32"/>
        <v>569876.65</v>
      </c>
      <c r="J237" s="43">
        <v>0.12648855821164495</v>
      </c>
      <c r="K237" s="44">
        <v>3.5</v>
      </c>
      <c r="L237" s="43">
        <f t="shared" si="33"/>
        <v>8.8541990748151472E-3</v>
      </c>
      <c r="M237" s="43">
        <f t="shared" si="34"/>
        <v>0.11763435913682981</v>
      </c>
      <c r="N237" s="43">
        <f t="shared" si="35"/>
        <v>0.13534275728646011</v>
      </c>
    </row>
    <row r="238" spans="1:14" x14ac:dyDescent="0.25">
      <c r="A238" s="11" t="s">
        <v>61</v>
      </c>
      <c r="B238" s="11" t="s">
        <v>19</v>
      </c>
      <c r="C238" s="11" t="s">
        <v>32</v>
      </c>
      <c r="D238" s="11" t="s">
        <v>53</v>
      </c>
      <c r="E238" s="12">
        <v>1526084</v>
      </c>
      <c r="F238" s="15">
        <v>1.7</v>
      </c>
      <c r="G238" s="16">
        <f t="shared" si="30"/>
        <v>51886.856</v>
      </c>
      <c r="H238" s="16">
        <f t="shared" si="31"/>
        <v>1474197.1440000001</v>
      </c>
      <c r="I238" s="16">
        <f t="shared" si="32"/>
        <v>1577970.8559999999</v>
      </c>
      <c r="J238" s="43">
        <v>0.20801741688757647</v>
      </c>
      <c r="K238" s="44">
        <v>1.7</v>
      </c>
      <c r="L238" s="43">
        <f t="shared" si="33"/>
        <v>7.0725921741776002E-3</v>
      </c>
      <c r="M238" s="43">
        <f t="shared" si="34"/>
        <v>0.20094482471339886</v>
      </c>
      <c r="N238" s="43">
        <f t="shared" si="35"/>
        <v>0.21509000906175407</v>
      </c>
    </row>
    <row r="239" spans="1:14" x14ac:dyDescent="0.25">
      <c r="A239" s="11" t="s">
        <v>61</v>
      </c>
      <c r="B239" s="11" t="s">
        <v>19</v>
      </c>
      <c r="C239" s="11" t="s">
        <v>22</v>
      </c>
      <c r="D239" s="11" t="s">
        <v>53</v>
      </c>
      <c r="E239" s="12">
        <v>2676029</v>
      </c>
      <c r="F239" s="15">
        <v>1</v>
      </c>
      <c r="G239" s="16">
        <f t="shared" si="30"/>
        <v>53520.58</v>
      </c>
      <c r="H239" s="16">
        <f t="shared" si="31"/>
        <v>2622508.42</v>
      </c>
      <c r="I239" s="16">
        <f t="shared" si="32"/>
        <v>2729549.58</v>
      </c>
      <c r="J239" s="43">
        <v>0.34267180720028129</v>
      </c>
      <c r="K239" s="44">
        <v>1.4</v>
      </c>
      <c r="L239" s="43">
        <f t="shared" si="33"/>
        <v>9.5948106016078751E-3</v>
      </c>
      <c r="M239" s="43">
        <f t="shared" si="34"/>
        <v>0.3330769965986734</v>
      </c>
      <c r="N239" s="43">
        <f t="shared" si="35"/>
        <v>0.35226661780188917</v>
      </c>
    </row>
    <row r="240" spans="1:14" x14ac:dyDescent="0.25">
      <c r="A240" s="11" t="s">
        <v>61</v>
      </c>
      <c r="B240" s="11" t="s">
        <v>19</v>
      </c>
      <c r="C240" s="11" t="s">
        <v>1</v>
      </c>
      <c r="D240" s="11" t="s">
        <v>53</v>
      </c>
      <c r="E240" s="12">
        <v>1501903</v>
      </c>
      <c r="F240" s="15">
        <v>1.2</v>
      </c>
      <c r="G240" s="16">
        <f t="shared" si="30"/>
        <v>36045.671999999999</v>
      </c>
      <c r="H240" s="16">
        <f t="shared" si="31"/>
        <v>1465857.328</v>
      </c>
      <c r="I240" s="16">
        <f t="shared" si="32"/>
        <v>1537948.672</v>
      </c>
      <c r="J240" s="43">
        <v>0.40103244487250111</v>
      </c>
      <c r="K240" s="44">
        <v>0.7</v>
      </c>
      <c r="L240" s="43">
        <f t="shared" si="33"/>
        <v>5.614454228215016E-3</v>
      </c>
      <c r="M240" s="43">
        <f t="shared" si="34"/>
        <v>0.39541799064428612</v>
      </c>
      <c r="N240" s="43">
        <f t="shared" si="35"/>
        <v>0.40664689910071611</v>
      </c>
    </row>
    <row r="241" spans="1:14" x14ac:dyDescent="0.25">
      <c r="A241" s="11" t="s">
        <v>61</v>
      </c>
      <c r="B241" s="11" t="s">
        <v>19</v>
      </c>
      <c r="C241" s="11" t="s">
        <v>0</v>
      </c>
      <c r="D241" s="11" t="s">
        <v>53</v>
      </c>
      <c r="E241" s="12">
        <v>6306976</v>
      </c>
      <c r="F241" s="15">
        <v>0.8</v>
      </c>
      <c r="G241" s="16">
        <f t="shared" si="30"/>
        <v>100911.61600000001</v>
      </c>
      <c r="H241" s="16">
        <f t="shared" si="31"/>
        <v>6206064.3839999996</v>
      </c>
      <c r="I241" s="16">
        <f t="shared" si="32"/>
        <v>6407887.6160000004</v>
      </c>
      <c r="J241" s="43">
        <v>0.23892865302635335</v>
      </c>
      <c r="K241" s="44">
        <v>0.8</v>
      </c>
      <c r="L241" s="43">
        <f t="shared" si="33"/>
        <v>3.8228584484216537E-3</v>
      </c>
      <c r="M241" s="43">
        <f t="shared" si="34"/>
        <v>0.23510579457793171</v>
      </c>
      <c r="N241" s="43">
        <f t="shared" si="35"/>
        <v>0.242751511474775</v>
      </c>
    </row>
    <row r="242" spans="1:14" x14ac:dyDescent="0.25">
      <c r="A242" s="11" t="s">
        <v>61</v>
      </c>
      <c r="B242" s="11" t="s">
        <v>30</v>
      </c>
      <c r="C242" s="11" t="s">
        <v>21</v>
      </c>
      <c r="D242" s="11" t="s">
        <v>53</v>
      </c>
      <c r="E242" s="12">
        <v>35627</v>
      </c>
      <c r="F242" s="15">
        <v>12.2</v>
      </c>
      <c r="G242" s="16">
        <f t="shared" si="30"/>
        <v>8692.9879999999994</v>
      </c>
      <c r="H242" s="16">
        <f t="shared" si="31"/>
        <v>26934.012000000002</v>
      </c>
      <c r="I242" s="16">
        <f t="shared" si="32"/>
        <v>44319.987999999998</v>
      </c>
      <c r="J242" s="43">
        <v>2.1081751181251461E-2</v>
      </c>
      <c r="K242" s="44">
        <v>11.2</v>
      </c>
      <c r="L242" s="43">
        <f t="shared" si="33"/>
        <v>4.7223122646003271E-3</v>
      </c>
      <c r="M242" s="43">
        <f t="shared" si="34"/>
        <v>1.6359438916651134E-2</v>
      </c>
      <c r="N242" s="43">
        <f t="shared" si="35"/>
        <v>2.5804063445851788E-2</v>
      </c>
    </row>
    <row r="243" spans="1:14" x14ac:dyDescent="0.25">
      <c r="A243" s="11" t="s">
        <v>61</v>
      </c>
      <c r="B243" s="11" t="s">
        <v>30</v>
      </c>
      <c r="C243" s="11" t="s">
        <v>31</v>
      </c>
      <c r="D243" s="11" t="s">
        <v>53</v>
      </c>
      <c r="E243" s="12">
        <v>257629</v>
      </c>
      <c r="F243" s="15">
        <v>5.0999999999999996</v>
      </c>
      <c r="G243" s="16">
        <f t="shared" si="30"/>
        <v>26278.157999999999</v>
      </c>
      <c r="H243" s="16">
        <f t="shared" si="31"/>
        <v>231350.842</v>
      </c>
      <c r="I243" s="16">
        <f t="shared" si="32"/>
        <v>283907.158</v>
      </c>
      <c r="J243" s="43">
        <v>0.12087279476552097</v>
      </c>
      <c r="K243" s="44">
        <v>5.0999999999999996</v>
      </c>
      <c r="L243" s="43">
        <f t="shared" si="33"/>
        <v>1.2329025066083139E-2</v>
      </c>
      <c r="M243" s="43">
        <f t="shared" si="34"/>
        <v>0.10854376969943783</v>
      </c>
      <c r="N243" s="43">
        <f t="shared" si="35"/>
        <v>0.13320181983160412</v>
      </c>
    </row>
    <row r="244" spans="1:14" x14ac:dyDescent="0.25">
      <c r="A244" s="11" t="s">
        <v>61</v>
      </c>
      <c r="B244" s="11" t="s">
        <v>30</v>
      </c>
      <c r="C244" s="11" t="s">
        <v>32</v>
      </c>
      <c r="D244" s="11" t="s">
        <v>53</v>
      </c>
      <c r="E244" s="12">
        <v>751404</v>
      </c>
      <c r="F244" s="15">
        <v>2.6</v>
      </c>
      <c r="G244" s="16">
        <f t="shared" si="30"/>
        <v>39073.008000000002</v>
      </c>
      <c r="H244" s="16">
        <f t="shared" si="31"/>
        <v>712330.99199999997</v>
      </c>
      <c r="I244" s="16">
        <f t="shared" si="32"/>
        <v>790477.00800000003</v>
      </c>
      <c r="J244" s="43">
        <v>0.20443385672184955</v>
      </c>
      <c r="K244" s="44">
        <v>2.5</v>
      </c>
      <c r="L244" s="43">
        <f t="shared" si="33"/>
        <v>1.0221692836092477E-2</v>
      </c>
      <c r="M244" s="43">
        <f t="shared" si="34"/>
        <v>0.19421216388575707</v>
      </c>
      <c r="N244" s="43">
        <f t="shared" si="35"/>
        <v>0.21465554955794203</v>
      </c>
    </row>
    <row r="245" spans="1:14" x14ac:dyDescent="0.25">
      <c r="A245" s="11" t="s">
        <v>61</v>
      </c>
      <c r="B245" s="11" t="s">
        <v>30</v>
      </c>
      <c r="C245" s="11" t="s">
        <v>22</v>
      </c>
      <c r="D245" s="11" t="s">
        <v>53</v>
      </c>
      <c r="E245" s="12">
        <v>1530635</v>
      </c>
      <c r="F245" s="15">
        <v>1.7</v>
      </c>
      <c r="G245" s="16">
        <f t="shared" si="30"/>
        <v>52041.59</v>
      </c>
      <c r="H245" s="16">
        <f t="shared" si="31"/>
        <v>1478593.41</v>
      </c>
      <c r="I245" s="16">
        <f t="shared" si="32"/>
        <v>1582676.59</v>
      </c>
      <c r="J245" s="43">
        <v>0.39625679732106917</v>
      </c>
      <c r="K245" s="44">
        <v>1.5</v>
      </c>
      <c r="L245" s="43">
        <f t="shared" si="33"/>
        <v>1.1887703919632075E-2</v>
      </c>
      <c r="M245" s="43">
        <f t="shared" si="34"/>
        <v>0.3843690934014371</v>
      </c>
      <c r="N245" s="43">
        <f t="shared" si="35"/>
        <v>0.40814450124070123</v>
      </c>
    </row>
    <row r="246" spans="1:14" x14ac:dyDescent="0.25">
      <c r="A246" s="11" t="s">
        <v>61</v>
      </c>
      <c r="B246" s="11" t="s">
        <v>30</v>
      </c>
      <c r="C246" s="11" t="s">
        <v>1</v>
      </c>
      <c r="D246" s="11" t="s">
        <v>53</v>
      </c>
      <c r="E246" s="12">
        <v>926028</v>
      </c>
      <c r="F246" s="15">
        <v>1.9</v>
      </c>
      <c r="G246" s="16">
        <f t="shared" si="30"/>
        <v>35189.063999999998</v>
      </c>
      <c r="H246" s="16">
        <f t="shared" si="31"/>
        <v>890838.93599999999</v>
      </c>
      <c r="I246" s="16">
        <f t="shared" si="32"/>
        <v>961217.06400000001</v>
      </c>
      <c r="J246" s="43">
        <v>0.56377290258164869</v>
      </c>
      <c r="K246" s="44">
        <v>1.3</v>
      </c>
      <c r="L246" s="43">
        <f t="shared" ref="L246:L277" si="36">2*(J246*K246/100)</f>
        <v>1.4658095467122868E-2</v>
      </c>
      <c r="M246" s="43">
        <f t="shared" ref="M246:M277" si="37">J246-L246</f>
        <v>0.54911480711452587</v>
      </c>
      <c r="N246" s="43">
        <f t="shared" ref="N246:N277" si="38">J246+L246</f>
        <v>0.57843099804877152</v>
      </c>
    </row>
    <row r="247" spans="1:14" x14ac:dyDescent="0.25">
      <c r="A247" s="11" t="s">
        <v>61</v>
      </c>
      <c r="B247" s="11" t="s">
        <v>30</v>
      </c>
      <c r="C247" s="11" t="s">
        <v>0</v>
      </c>
      <c r="D247" s="11" t="s">
        <v>53</v>
      </c>
      <c r="E247" s="12">
        <v>3501323</v>
      </c>
      <c r="F247" s="15">
        <v>1.2</v>
      </c>
      <c r="G247" s="16">
        <f t="shared" si="30"/>
        <v>84031.751999999993</v>
      </c>
      <c r="H247" s="16">
        <f t="shared" si="31"/>
        <v>3417291.2480000001</v>
      </c>
      <c r="I247" s="16">
        <f t="shared" si="32"/>
        <v>3585354.7519999999</v>
      </c>
      <c r="J247" s="43">
        <v>0.26928744317201653</v>
      </c>
      <c r="K247" s="44">
        <v>1.2</v>
      </c>
      <c r="L247" s="43">
        <f t="shared" si="36"/>
        <v>6.4628986361283973E-3</v>
      </c>
      <c r="M247" s="43">
        <f t="shared" si="37"/>
        <v>0.2628245445358881</v>
      </c>
      <c r="N247" s="43">
        <f t="shared" si="38"/>
        <v>0.27575034180814495</v>
      </c>
    </row>
    <row r="248" spans="1:14" x14ac:dyDescent="0.25">
      <c r="A248" s="11" t="s">
        <v>61</v>
      </c>
      <c r="B248" s="11" t="s">
        <v>44</v>
      </c>
      <c r="C248" s="11" t="s">
        <v>21</v>
      </c>
      <c r="D248" s="11" t="s">
        <v>53</v>
      </c>
      <c r="E248" s="12">
        <v>34738</v>
      </c>
      <c r="F248" s="15">
        <v>12.2</v>
      </c>
      <c r="G248" s="16">
        <f t="shared" si="30"/>
        <v>8476.0720000000001</v>
      </c>
      <c r="H248" s="16">
        <f t="shared" si="31"/>
        <v>26261.928</v>
      </c>
      <c r="I248" s="16">
        <f t="shared" si="32"/>
        <v>43214.072</v>
      </c>
      <c r="J248" s="43">
        <v>2.1635350486076035E-2</v>
      </c>
      <c r="K248" s="44">
        <v>12.2</v>
      </c>
      <c r="L248" s="43">
        <f t="shared" si="36"/>
        <v>5.279025518602553E-3</v>
      </c>
      <c r="M248" s="43">
        <f t="shared" si="37"/>
        <v>1.6356324967473482E-2</v>
      </c>
      <c r="N248" s="43">
        <f t="shared" si="38"/>
        <v>2.6914376004678588E-2</v>
      </c>
    </row>
    <row r="249" spans="1:14" x14ac:dyDescent="0.25">
      <c r="A249" s="11" t="s">
        <v>61</v>
      </c>
      <c r="B249" s="11" t="s">
        <v>44</v>
      </c>
      <c r="C249" s="11" t="s">
        <v>31</v>
      </c>
      <c r="D249" s="11" t="s">
        <v>53</v>
      </c>
      <c r="E249" s="12">
        <v>274966</v>
      </c>
      <c r="F249" s="15">
        <v>5.0999999999999996</v>
      </c>
      <c r="G249" s="16">
        <f t="shared" si="30"/>
        <v>28046.531999999996</v>
      </c>
      <c r="H249" s="16">
        <f t="shared" si="31"/>
        <v>246919.46799999999</v>
      </c>
      <c r="I249" s="16">
        <f t="shared" si="32"/>
        <v>303012.53200000001</v>
      </c>
      <c r="J249" s="43">
        <v>0.13224529292828244</v>
      </c>
      <c r="K249" s="44">
        <v>5</v>
      </c>
      <c r="L249" s="43">
        <f t="shared" si="36"/>
        <v>1.3224529292828245E-2</v>
      </c>
      <c r="M249" s="43">
        <f t="shared" si="37"/>
        <v>0.11902076363545419</v>
      </c>
      <c r="N249" s="43">
        <f t="shared" si="38"/>
        <v>0.14546982222111068</v>
      </c>
    </row>
    <row r="250" spans="1:14" x14ac:dyDescent="0.25">
      <c r="A250" s="11" t="s">
        <v>61</v>
      </c>
      <c r="B250" s="11" t="s">
        <v>44</v>
      </c>
      <c r="C250" s="11" t="s">
        <v>32</v>
      </c>
      <c r="D250" s="11" t="s">
        <v>53</v>
      </c>
      <c r="E250" s="12">
        <v>774680</v>
      </c>
      <c r="F250" s="15">
        <v>2.6</v>
      </c>
      <c r="G250" s="16">
        <f t="shared" si="30"/>
        <v>40283.360000000001</v>
      </c>
      <c r="H250" s="16">
        <f t="shared" si="31"/>
        <v>734396.64</v>
      </c>
      <c r="I250" s="16">
        <f t="shared" si="32"/>
        <v>814963.36</v>
      </c>
      <c r="J250" s="43">
        <v>0.21161540999871067</v>
      </c>
      <c r="K250" s="44">
        <v>2.5</v>
      </c>
      <c r="L250" s="43">
        <f t="shared" si="36"/>
        <v>1.0580770499935534E-2</v>
      </c>
      <c r="M250" s="43">
        <f t="shared" si="37"/>
        <v>0.20103463949877515</v>
      </c>
      <c r="N250" s="43">
        <f t="shared" si="38"/>
        <v>0.2221961804986462</v>
      </c>
    </row>
    <row r="251" spans="1:14" x14ac:dyDescent="0.25">
      <c r="A251" s="11" t="s">
        <v>61</v>
      </c>
      <c r="B251" s="11" t="s">
        <v>44</v>
      </c>
      <c r="C251" s="11" t="s">
        <v>22</v>
      </c>
      <c r="D251" s="11" t="s">
        <v>53</v>
      </c>
      <c r="E251" s="12">
        <v>1145394</v>
      </c>
      <c r="F251" s="15">
        <v>2.1</v>
      </c>
      <c r="G251" s="16">
        <f t="shared" si="30"/>
        <v>48106.547999999995</v>
      </c>
      <c r="H251" s="16">
        <f t="shared" si="31"/>
        <v>1097287.452</v>
      </c>
      <c r="I251" s="16">
        <f t="shared" si="32"/>
        <v>1193500.548</v>
      </c>
      <c r="J251" s="43">
        <v>0.29022510934175516</v>
      </c>
      <c r="K251" s="44">
        <v>2</v>
      </c>
      <c r="L251" s="43">
        <f t="shared" si="36"/>
        <v>1.1609004373670207E-2</v>
      </c>
      <c r="M251" s="43">
        <f t="shared" si="37"/>
        <v>0.27861610496808498</v>
      </c>
      <c r="N251" s="43">
        <f t="shared" si="38"/>
        <v>0.30183411371542535</v>
      </c>
    </row>
    <row r="252" spans="1:14" x14ac:dyDescent="0.25">
      <c r="A252" s="11" t="s">
        <v>61</v>
      </c>
      <c r="B252" s="11" t="s">
        <v>44</v>
      </c>
      <c r="C252" s="11" t="s">
        <v>1</v>
      </c>
      <c r="D252" s="11" t="s">
        <v>53</v>
      </c>
      <c r="E252" s="12">
        <v>575875</v>
      </c>
      <c r="F252" s="15">
        <v>2.4</v>
      </c>
      <c r="G252" s="16">
        <f t="shared" si="30"/>
        <v>27642</v>
      </c>
      <c r="H252" s="16">
        <f t="shared" si="31"/>
        <v>548233</v>
      </c>
      <c r="I252" s="16">
        <f t="shared" si="32"/>
        <v>603517</v>
      </c>
      <c r="J252" s="43">
        <v>0.27389542913890652</v>
      </c>
      <c r="K252" s="44">
        <v>2.2999999999999998</v>
      </c>
      <c r="L252" s="43">
        <f t="shared" si="36"/>
        <v>1.2599189740389698E-2</v>
      </c>
      <c r="M252" s="43">
        <f t="shared" si="37"/>
        <v>0.26129623939851682</v>
      </c>
      <c r="N252" s="43">
        <f t="shared" si="38"/>
        <v>0.28649461887929623</v>
      </c>
    </row>
    <row r="253" spans="1:14" x14ac:dyDescent="0.25">
      <c r="A253" s="11" t="s">
        <v>61</v>
      </c>
      <c r="B253" s="11" t="s">
        <v>44</v>
      </c>
      <c r="C253" s="11" t="s">
        <v>0</v>
      </c>
      <c r="D253" s="11" t="s">
        <v>53</v>
      </c>
      <c r="E253" s="12">
        <v>2805653</v>
      </c>
      <c r="F253" s="15">
        <v>1.6</v>
      </c>
      <c r="G253" s="16">
        <f t="shared" si="30"/>
        <v>89780.895999999993</v>
      </c>
      <c r="H253" s="16">
        <f t="shared" si="31"/>
        <v>2715872.1039999998</v>
      </c>
      <c r="I253" s="16">
        <f t="shared" si="32"/>
        <v>2895433.8960000002</v>
      </c>
      <c r="J253" s="43">
        <v>0.20945956034629754</v>
      </c>
      <c r="K253" s="44">
        <v>1.5</v>
      </c>
      <c r="L253" s="43">
        <f t="shared" si="36"/>
        <v>6.2837868103889256E-3</v>
      </c>
      <c r="M253" s="43">
        <f t="shared" si="37"/>
        <v>0.2031757735359086</v>
      </c>
      <c r="N253" s="43">
        <f t="shared" si="38"/>
        <v>0.21574334715668647</v>
      </c>
    </row>
    <row r="254" spans="1:14" x14ac:dyDescent="0.25">
      <c r="A254" s="11" t="s">
        <v>61</v>
      </c>
      <c r="B254" s="11" t="s">
        <v>19</v>
      </c>
      <c r="C254" s="11" t="s">
        <v>21</v>
      </c>
      <c r="D254" s="11" t="s">
        <v>54</v>
      </c>
      <c r="E254" s="12">
        <v>397913</v>
      </c>
      <c r="F254" s="15">
        <v>3.3</v>
      </c>
      <c r="G254" s="16">
        <f t="shared" si="30"/>
        <v>26262.257999999998</v>
      </c>
      <c r="H254" s="16">
        <f t="shared" si="31"/>
        <v>371650.74200000003</v>
      </c>
      <c r="I254" s="16">
        <f t="shared" si="32"/>
        <v>424175.25799999997</v>
      </c>
      <c r="J254" s="43">
        <v>0.12074222331999619</v>
      </c>
      <c r="K254" s="44">
        <v>3.3</v>
      </c>
      <c r="L254" s="43">
        <f t="shared" si="36"/>
        <v>7.9689867391197471E-3</v>
      </c>
      <c r="M254" s="43">
        <f t="shared" si="37"/>
        <v>0.11277323658087644</v>
      </c>
      <c r="N254" s="43">
        <f t="shared" si="38"/>
        <v>0.12871121005911593</v>
      </c>
    </row>
    <row r="255" spans="1:14" x14ac:dyDescent="0.25">
      <c r="A255" s="11" t="s">
        <v>61</v>
      </c>
      <c r="B255" s="11" t="s">
        <v>19</v>
      </c>
      <c r="C255" s="11" t="s">
        <v>31</v>
      </c>
      <c r="D255" s="11" t="s">
        <v>54</v>
      </c>
      <c r="E255" s="12">
        <v>698397</v>
      </c>
      <c r="F255" s="15">
        <v>3.5</v>
      </c>
      <c r="G255" s="16">
        <f t="shared" si="30"/>
        <v>48887.79</v>
      </c>
      <c r="H255" s="16">
        <f t="shared" si="31"/>
        <v>649509.21</v>
      </c>
      <c r="I255" s="16">
        <f t="shared" si="32"/>
        <v>747284.79</v>
      </c>
      <c r="J255" s="43">
        <v>0.16586567577490999</v>
      </c>
      <c r="K255" s="44">
        <v>3.5</v>
      </c>
      <c r="L255" s="43">
        <f t="shared" si="36"/>
        <v>1.16105973042437E-2</v>
      </c>
      <c r="M255" s="43">
        <f t="shared" si="37"/>
        <v>0.15425507847066627</v>
      </c>
      <c r="N255" s="43">
        <f t="shared" si="38"/>
        <v>0.1774762730791537</v>
      </c>
    </row>
    <row r="256" spans="1:14" x14ac:dyDescent="0.25">
      <c r="A256" s="11" t="s">
        <v>61</v>
      </c>
      <c r="B256" s="11" t="s">
        <v>19</v>
      </c>
      <c r="C256" s="11" t="s">
        <v>32</v>
      </c>
      <c r="D256" s="11" t="s">
        <v>54</v>
      </c>
      <c r="E256" s="12">
        <v>1308213</v>
      </c>
      <c r="F256" s="15">
        <v>2.2999999999999998</v>
      </c>
      <c r="G256" s="16">
        <f t="shared" si="30"/>
        <v>60177.797999999995</v>
      </c>
      <c r="H256" s="16">
        <f t="shared" si="31"/>
        <v>1248035.202</v>
      </c>
      <c r="I256" s="16">
        <f t="shared" si="32"/>
        <v>1368390.798</v>
      </c>
      <c r="J256" s="43">
        <v>0.17831986247070741</v>
      </c>
      <c r="K256" s="44">
        <v>2.2999999999999998</v>
      </c>
      <c r="L256" s="43">
        <f t="shared" si="36"/>
        <v>8.2027136736525404E-3</v>
      </c>
      <c r="M256" s="43">
        <f t="shared" si="37"/>
        <v>0.17011714879705486</v>
      </c>
      <c r="N256" s="43">
        <f t="shared" si="38"/>
        <v>0.18652257614435996</v>
      </c>
    </row>
    <row r="257" spans="1:14" x14ac:dyDescent="0.25">
      <c r="A257" s="11" t="s">
        <v>61</v>
      </c>
      <c r="B257" s="11" t="s">
        <v>19</v>
      </c>
      <c r="C257" s="11" t="s">
        <v>22</v>
      </c>
      <c r="D257" s="11" t="s">
        <v>54</v>
      </c>
      <c r="E257" s="12">
        <v>1178304</v>
      </c>
      <c r="F257" s="15">
        <v>2.1</v>
      </c>
      <c r="G257" s="16">
        <f t="shared" si="30"/>
        <v>49488.767999999996</v>
      </c>
      <c r="H257" s="16">
        <f t="shared" si="31"/>
        <v>1128815.2320000001</v>
      </c>
      <c r="I257" s="16">
        <f t="shared" si="32"/>
        <v>1227792.7679999999</v>
      </c>
      <c r="J257" s="43">
        <v>0.15088459845215438</v>
      </c>
      <c r="K257" s="44">
        <v>2.1</v>
      </c>
      <c r="L257" s="43">
        <f t="shared" si="36"/>
        <v>6.337153134990484E-3</v>
      </c>
      <c r="M257" s="43">
        <f t="shared" si="37"/>
        <v>0.1445474453171639</v>
      </c>
      <c r="N257" s="43">
        <f t="shared" si="38"/>
        <v>0.15722175158714485</v>
      </c>
    </row>
    <row r="258" spans="1:14" x14ac:dyDescent="0.25">
      <c r="A258" s="11" t="s">
        <v>61</v>
      </c>
      <c r="B258" s="11" t="s">
        <v>19</v>
      </c>
      <c r="C258" s="11" t="s">
        <v>1</v>
      </c>
      <c r="D258" s="11" t="s">
        <v>54</v>
      </c>
      <c r="E258" s="12">
        <v>523722</v>
      </c>
      <c r="F258" s="15">
        <v>2.4</v>
      </c>
      <c r="G258" s="16">
        <f t="shared" ref="G258:G321" si="39">2*(E258*F258/100)</f>
        <v>25138.656000000003</v>
      </c>
      <c r="H258" s="16">
        <f t="shared" ref="H258:H321" si="40">E258-G258</f>
        <v>498583.34399999998</v>
      </c>
      <c r="I258" s="16">
        <f t="shared" ref="I258:I321" si="41">E258+G258</f>
        <v>548860.65599999996</v>
      </c>
      <c r="J258" s="43">
        <v>0.13984226284488147</v>
      </c>
      <c r="K258" s="44">
        <v>2.4</v>
      </c>
      <c r="L258" s="43">
        <f t="shared" si="36"/>
        <v>6.7124286165543105E-3</v>
      </c>
      <c r="M258" s="43">
        <f t="shared" si="37"/>
        <v>0.13312983422832717</v>
      </c>
      <c r="N258" s="43">
        <f t="shared" si="38"/>
        <v>0.14655469146143577</v>
      </c>
    </row>
    <row r="259" spans="1:14" x14ac:dyDescent="0.25">
      <c r="A259" s="11" t="s">
        <v>61</v>
      </c>
      <c r="B259" s="11" t="s">
        <v>19</v>
      </c>
      <c r="C259" s="11" t="s">
        <v>0</v>
      </c>
      <c r="D259" s="11" t="s">
        <v>54</v>
      </c>
      <c r="E259" s="12">
        <v>4106549</v>
      </c>
      <c r="F259" s="15">
        <v>1</v>
      </c>
      <c r="G259" s="16">
        <f t="shared" si="39"/>
        <v>82130.98</v>
      </c>
      <c r="H259" s="16">
        <f t="shared" si="40"/>
        <v>4024418.02</v>
      </c>
      <c r="I259" s="16">
        <f t="shared" si="41"/>
        <v>4188679.98</v>
      </c>
      <c r="J259" s="43">
        <v>0.15556936020633635</v>
      </c>
      <c r="K259" s="44">
        <v>1</v>
      </c>
      <c r="L259" s="43">
        <f t="shared" si="36"/>
        <v>3.111387204126727E-3</v>
      </c>
      <c r="M259" s="43">
        <f t="shared" si="37"/>
        <v>0.15245797300220962</v>
      </c>
      <c r="N259" s="43">
        <f t="shared" si="38"/>
        <v>0.15868074741046309</v>
      </c>
    </row>
    <row r="260" spans="1:14" x14ac:dyDescent="0.25">
      <c r="A260" s="11" t="s">
        <v>61</v>
      </c>
      <c r="B260" s="11" t="s">
        <v>30</v>
      </c>
      <c r="C260" s="11" t="s">
        <v>21</v>
      </c>
      <c r="D260" s="11" t="s">
        <v>54</v>
      </c>
      <c r="E260" s="12">
        <v>209850</v>
      </c>
      <c r="F260" s="15">
        <v>4.5</v>
      </c>
      <c r="G260" s="16">
        <f t="shared" si="39"/>
        <v>18886.5</v>
      </c>
      <c r="H260" s="16">
        <f t="shared" si="40"/>
        <v>190963.5</v>
      </c>
      <c r="I260" s="16">
        <f t="shared" si="41"/>
        <v>228736.5</v>
      </c>
      <c r="J260" s="43">
        <v>0.12417563885215199</v>
      </c>
      <c r="K260" s="44">
        <v>4.5</v>
      </c>
      <c r="L260" s="43">
        <f t="shared" si="36"/>
        <v>1.1175807496693679E-2</v>
      </c>
      <c r="M260" s="43">
        <f t="shared" si="37"/>
        <v>0.11299983135545831</v>
      </c>
      <c r="N260" s="43">
        <f t="shared" si="38"/>
        <v>0.13535144634884566</v>
      </c>
    </row>
    <row r="261" spans="1:14" x14ac:dyDescent="0.25">
      <c r="A261" s="11" t="s">
        <v>61</v>
      </c>
      <c r="B261" s="11" t="s">
        <v>30</v>
      </c>
      <c r="C261" s="11" t="s">
        <v>31</v>
      </c>
      <c r="D261" s="11" t="s">
        <v>54</v>
      </c>
      <c r="E261" s="12">
        <v>353385</v>
      </c>
      <c r="F261" s="15">
        <v>4.3</v>
      </c>
      <c r="G261" s="16">
        <f t="shared" si="39"/>
        <v>30391.11</v>
      </c>
      <c r="H261" s="16">
        <f t="shared" si="40"/>
        <v>322993.89</v>
      </c>
      <c r="I261" s="16">
        <f t="shared" si="41"/>
        <v>383776.11</v>
      </c>
      <c r="J261" s="43">
        <v>0.16579900779110127</v>
      </c>
      <c r="K261" s="44">
        <v>4.2</v>
      </c>
      <c r="L261" s="43">
        <f t="shared" si="36"/>
        <v>1.3927116654452508E-2</v>
      </c>
      <c r="M261" s="43">
        <f t="shared" si="37"/>
        <v>0.15187189113664876</v>
      </c>
      <c r="N261" s="43">
        <f t="shared" si="38"/>
        <v>0.17972612444555378</v>
      </c>
    </row>
    <row r="262" spans="1:14" x14ac:dyDescent="0.25">
      <c r="A262" s="11" t="s">
        <v>61</v>
      </c>
      <c r="B262" s="11" t="s">
        <v>30</v>
      </c>
      <c r="C262" s="11" t="s">
        <v>32</v>
      </c>
      <c r="D262" s="11" t="s">
        <v>54</v>
      </c>
      <c r="E262" s="12">
        <v>677551</v>
      </c>
      <c r="F262" s="15">
        <v>3.3</v>
      </c>
      <c r="G262" s="16">
        <f t="shared" si="39"/>
        <v>44718.365999999995</v>
      </c>
      <c r="H262" s="16">
        <f t="shared" si="40"/>
        <v>632832.63399999996</v>
      </c>
      <c r="I262" s="16">
        <f t="shared" si="41"/>
        <v>722269.36600000004</v>
      </c>
      <c r="J262" s="43">
        <v>0.18434073288902625</v>
      </c>
      <c r="K262" s="44">
        <v>3.2</v>
      </c>
      <c r="L262" s="43">
        <f t="shared" si="36"/>
        <v>1.179780690489768E-2</v>
      </c>
      <c r="M262" s="43">
        <f t="shared" si="37"/>
        <v>0.17254292598412857</v>
      </c>
      <c r="N262" s="43">
        <f t="shared" si="38"/>
        <v>0.19613853979392393</v>
      </c>
    </row>
    <row r="263" spans="1:14" x14ac:dyDescent="0.25">
      <c r="A263" s="11" t="s">
        <v>61</v>
      </c>
      <c r="B263" s="11" t="s">
        <v>30</v>
      </c>
      <c r="C263" s="11" t="s">
        <v>22</v>
      </c>
      <c r="D263" s="11" t="s">
        <v>54</v>
      </c>
      <c r="E263" s="12">
        <v>583086</v>
      </c>
      <c r="F263" s="15">
        <v>3.1</v>
      </c>
      <c r="G263" s="16">
        <f t="shared" si="39"/>
        <v>36151.332000000002</v>
      </c>
      <c r="H263" s="16">
        <f t="shared" si="40"/>
        <v>546934.66799999995</v>
      </c>
      <c r="I263" s="16">
        <f t="shared" si="41"/>
        <v>619237.33200000005</v>
      </c>
      <c r="J263" s="43">
        <v>0.15095159258918875</v>
      </c>
      <c r="K263" s="44">
        <v>3</v>
      </c>
      <c r="L263" s="43">
        <f t="shared" si="36"/>
        <v>9.0570955553513251E-3</v>
      </c>
      <c r="M263" s="43">
        <f t="shared" si="37"/>
        <v>0.14189449703383741</v>
      </c>
      <c r="N263" s="43">
        <f t="shared" si="38"/>
        <v>0.16000868814454008</v>
      </c>
    </row>
    <row r="264" spans="1:14" x14ac:dyDescent="0.25">
      <c r="A264" s="11" t="s">
        <v>61</v>
      </c>
      <c r="B264" s="11" t="s">
        <v>30</v>
      </c>
      <c r="C264" s="11" t="s">
        <v>1</v>
      </c>
      <c r="D264" s="11" t="s">
        <v>54</v>
      </c>
      <c r="E264" s="12">
        <v>218077</v>
      </c>
      <c r="F264" s="15">
        <v>3.9</v>
      </c>
      <c r="G264" s="16">
        <f t="shared" si="39"/>
        <v>17010.005999999998</v>
      </c>
      <c r="H264" s="16">
        <f t="shared" si="40"/>
        <v>201066.99400000001</v>
      </c>
      <c r="I264" s="16">
        <f t="shared" si="41"/>
        <v>235087.00599999999</v>
      </c>
      <c r="J264" s="43">
        <v>0.13276693931101241</v>
      </c>
      <c r="K264" s="44">
        <v>3.8</v>
      </c>
      <c r="L264" s="43">
        <f t="shared" si="36"/>
        <v>1.0090287387636943E-2</v>
      </c>
      <c r="M264" s="43">
        <f t="shared" si="37"/>
        <v>0.12267665192337547</v>
      </c>
      <c r="N264" s="43">
        <f t="shared" si="38"/>
        <v>0.14285722669864936</v>
      </c>
    </row>
    <row r="265" spans="1:14" x14ac:dyDescent="0.25">
      <c r="A265" s="11" t="s">
        <v>61</v>
      </c>
      <c r="B265" s="11" t="s">
        <v>30</v>
      </c>
      <c r="C265" s="11" t="s">
        <v>0</v>
      </c>
      <c r="D265" s="11" t="s">
        <v>54</v>
      </c>
      <c r="E265" s="12">
        <v>2041949</v>
      </c>
      <c r="F265" s="15">
        <v>1.6</v>
      </c>
      <c r="G265" s="16">
        <f t="shared" si="39"/>
        <v>65342.368000000009</v>
      </c>
      <c r="H265" s="16">
        <f t="shared" si="40"/>
        <v>1976606.632</v>
      </c>
      <c r="I265" s="16">
        <f t="shared" si="41"/>
        <v>2107291.3679999998</v>
      </c>
      <c r="J265" s="43">
        <v>0.15704670071788748</v>
      </c>
      <c r="K265" s="44">
        <v>1.5</v>
      </c>
      <c r="L265" s="43">
        <f t="shared" si="36"/>
        <v>4.7114010215366245E-3</v>
      </c>
      <c r="M265" s="43">
        <f t="shared" si="37"/>
        <v>0.15233529969635085</v>
      </c>
      <c r="N265" s="43">
        <f t="shared" si="38"/>
        <v>0.16175810173942412</v>
      </c>
    </row>
    <row r="266" spans="1:14" x14ac:dyDescent="0.25">
      <c r="A266" s="11" t="s">
        <v>61</v>
      </c>
      <c r="B266" s="11" t="s">
        <v>44</v>
      </c>
      <c r="C266" s="11" t="s">
        <v>21</v>
      </c>
      <c r="D266" s="11" t="s">
        <v>54</v>
      </c>
      <c r="E266" s="12">
        <v>188063</v>
      </c>
      <c r="F266" s="15">
        <v>5.3</v>
      </c>
      <c r="G266" s="16">
        <f t="shared" si="39"/>
        <v>19934.678</v>
      </c>
      <c r="H266" s="16">
        <f t="shared" si="40"/>
        <v>168128.32199999999</v>
      </c>
      <c r="I266" s="16">
        <f t="shared" si="41"/>
        <v>207997.67800000001</v>
      </c>
      <c r="J266" s="43">
        <v>0.11712847367329488</v>
      </c>
      <c r="K266" s="44">
        <v>5.2</v>
      </c>
      <c r="L266" s="43">
        <f t="shared" si="36"/>
        <v>1.2181361262022667E-2</v>
      </c>
      <c r="M266" s="43">
        <f t="shared" si="37"/>
        <v>0.10494711241127221</v>
      </c>
      <c r="N266" s="43">
        <f t="shared" si="38"/>
        <v>0.12930983493531753</v>
      </c>
    </row>
    <row r="267" spans="1:14" x14ac:dyDescent="0.25">
      <c r="A267" s="11" t="s">
        <v>61</v>
      </c>
      <c r="B267" s="11" t="s">
        <v>44</v>
      </c>
      <c r="C267" s="11" t="s">
        <v>31</v>
      </c>
      <c r="D267" s="11" t="s">
        <v>54</v>
      </c>
      <c r="E267" s="12">
        <v>345012</v>
      </c>
      <c r="F267" s="15">
        <v>4.7</v>
      </c>
      <c r="G267" s="16">
        <f t="shared" si="39"/>
        <v>32431.128000000004</v>
      </c>
      <c r="H267" s="16">
        <f t="shared" si="40"/>
        <v>312580.87199999997</v>
      </c>
      <c r="I267" s="16">
        <f t="shared" si="41"/>
        <v>377443.12800000003</v>
      </c>
      <c r="J267" s="43">
        <v>0.16593401731040414</v>
      </c>
      <c r="K267" s="44">
        <v>4.5</v>
      </c>
      <c r="L267" s="43">
        <f t="shared" si="36"/>
        <v>1.4934061557936373E-2</v>
      </c>
      <c r="M267" s="43">
        <f t="shared" si="37"/>
        <v>0.15099995575246777</v>
      </c>
      <c r="N267" s="43">
        <f t="shared" si="38"/>
        <v>0.1808680788683405</v>
      </c>
    </row>
    <row r="268" spans="1:14" x14ac:dyDescent="0.25">
      <c r="A268" s="11" t="s">
        <v>61</v>
      </c>
      <c r="B268" s="11" t="s">
        <v>44</v>
      </c>
      <c r="C268" s="11" t="s">
        <v>32</v>
      </c>
      <c r="D268" s="11" t="s">
        <v>54</v>
      </c>
      <c r="E268" s="12">
        <v>630662</v>
      </c>
      <c r="F268" s="15">
        <v>3.3</v>
      </c>
      <c r="G268" s="16">
        <f t="shared" si="39"/>
        <v>41623.691999999995</v>
      </c>
      <c r="H268" s="16">
        <f t="shared" si="40"/>
        <v>589038.30799999996</v>
      </c>
      <c r="I268" s="16">
        <f t="shared" si="41"/>
        <v>672285.69200000004</v>
      </c>
      <c r="J268" s="43">
        <v>0.17227474273326646</v>
      </c>
      <c r="K268" s="44">
        <v>3.2</v>
      </c>
      <c r="L268" s="43">
        <f t="shared" si="36"/>
        <v>1.1025583534929053E-2</v>
      </c>
      <c r="M268" s="43">
        <f t="shared" si="37"/>
        <v>0.16124915919833741</v>
      </c>
      <c r="N268" s="43">
        <f t="shared" si="38"/>
        <v>0.18330032626819551</v>
      </c>
    </row>
    <row r="269" spans="1:14" x14ac:dyDescent="0.25">
      <c r="A269" s="11" t="s">
        <v>61</v>
      </c>
      <c r="B269" s="11" t="s">
        <v>44</v>
      </c>
      <c r="C269" s="11" t="s">
        <v>22</v>
      </c>
      <c r="D269" s="11" t="s">
        <v>54</v>
      </c>
      <c r="E269" s="12">
        <v>595218</v>
      </c>
      <c r="F269" s="15">
        <v>3.1</v>
      </c>
      <c r="G269" s="16">
        <f t="shared" si="39"/>
        <v>36903.516000000003</v>
      </c>
      <c r="H269" s="16">
        <f t="shared" si="40"/>
        <v>558314.48399999994</v>
      </c>
      <c r="I269" s="16">
        <f t="shared" si="41"/>
        <v>632121.51600000006</v>
      </c>
      <c r="J269" s="43">
        <v>0.15081902745446618</v>
      </c>
      <c r="K269" s="44">
        <v>3</v>
      </c>
      <c r="L269" s="43">
        <f t="shared" si="36"/>
        <v>9.0491416472679703E-3</v>
      </c>
      <c r="M269" s="43">
        <f t="shared" si="37"/>
        <v>0.14176988580719821</v>
      </c>
      <c r="N269" s="43">
        <f t="shared" si="38"/>
        <v>0.15986816910173415</v>
      </c>
    </row>
    <row r="270" spans="1:14" x14ac:dyDescent="0.25">
      <c r="A270" s="11" t="s">
        <v>61</v>
      </c>
      <c r="B270" s="11" t="s">
        <v>44</v>
      </c>
      <c r="C270" s="11" t="s">
        <v>1</v>
      </c>
      <c r="D270" s="11" t="s">
        <v>54</v>
      </c>
      <c r="E270" s="12">
        <v>305645</v>
      </c>
      <c r="F270" s="15">
        <v>3.2</v>
      </c>
      <c r="G270" s="16">
        <f t="shared" si="39"/>
        <v>19561.28</v>
      </c>
      <c r="H270" s="16">
        <f t="shared" si="40"/>
        <v>286083.71999999997</v>
      </c>
      <c r="I270" s="16">
        <f t="shared" si="41"/>
        <v>325206.28000000003</v>
      </c>
      <c r="J270" s="43">
        <v>0.14536968689240043</v>
      </c>
      <c r="K270" s="44">
        <v>3.2</v>
      </c>
      <c r="L270" s="43">
        <f t="shared" si="36"/>
        <v>9.3036599611136285E-3</v>
      </c>
      <c r="M270" s="43">
        <f t="shared" si="37"/>
        <v>0.1360660269312868</v>
      </c>
      <c r="N270" s="43">
        <f t="shared" si="38"/>
        <v>0.15467334685351405</v>
      </c>
    </row>
    <row r="271" spans="1:14" x14ac:dyDescent="0.25">
      <c r="A271" s="11" t="s">
        <v>61</v>
      </c>
      <c r="B271" s="11" t="s">
        <v>44</v>
      </c>
      <c r="C271" s="11" t="s">
        <v>0</v>
      </c>
      <c r="D271" s="11" t="s">
        <v>54</v>
      </c>
      <c r="E271" s="12">
        <v>2064600</v>
      </c>
      <c r="F271" s="15">
        <v>1.6</v>
      </c>
      <c r="G271" s="16">
        <f t="shared" si="39"/>
        <v>66067.199999999997</v>
      </c>
      <c r="H271" s="16">
        <f t="shared" si="40"/>
        <v>1998532.8</v>
      </c>
      <c r="I271" s="16">
        <f t="shared" si="41"/>
        <v>2130667.2000000002</v>
      </c>
      <c r="J271" s="43">
        <v>0.15413531477020356</v>
      </c>
      <c r="K271" s="44">
        <v>1.5</v>
      </c>
      <c r="L271" s="43">
        <f t="shared" si="36"/>
        <v>4.6240594431061063E-3</v>
      </c>
      <c r="M271" s="43">
        <f t="shared" si="37"/>
        <v>0.14951125532709747</v>
      </c>
      <c r="N271" s="43">
        <f t="shared" si="38"/>
        <v>0.15875937421330966</v>
      </c>
    </row>
    <row r="272" spans="1:14" x14ac:dyDescent="0.25">
      <c r="A272" s="11" t="s">
        <v>61</v>
      </c>
      <c r="B272" s="11" t="s">
        <v>19</v>
      </c>
      <c r="C272" s="11" t="s">
        <v>21</v>
      </c>
      <c r="D272" s="11" t="s">
        <v>18</v>
      </c>
      <c r="E272" s="12">
        <v>2338536</v>
      </c>
      <c r="F272" s="15">
        <v>0.8</v>
      </c>
      <c r="G272" s="16">
        <f t="shared" si="39"/>
        <v>37416.576000000001</v>
      </c>
      <c r="H272" s="16">
        <f t="shared" si="40"/>
        <v>2301119.4240000001</v>
      </c>
      <c r="I272" s="16">
        <f t="shared" si="41"/>
        <v>2375952.5759999999</v>
      </c>
      <c r="J272" s="43">
        <v>0.70960244061855382</v>
      </c>
      <c r="K272" s="44">
        <v>0.8</v>
      </c>
      <c r="L272" s="43">
        <f t="shared" si="36"/>
        <v>1.1353639049896861E-2</v>
      </c>
      <c r="M272" s="43">
        <f t="shared" si="37"/>
        <v>0.69824880156865698</v>
      </c>
      <c r="N272" s="43">
        <f t="shared" si="38"/>
        <v>0.72095607966845066</v>
      </c>
    </row>
    <row r="273" spans="1:14" x14ac:dyDescent="0.25">
      <c r="A273" s="11" t="s">
        <v>61</v>
      </c>
      <c r="B273" s="11" t="s">
        <v>19</v>
      </c>
      <c r="C273" s="11" t="s">
        <v>31</v>
      </c>
      <c r="D273" s="11" t="s">
        <v>18</v>
      </c>
      <c r="E273" s="12">
        <v>1633785</v>
      </c>
      <c r="F273" s="15">
        <v>1.7</v>
      </c>
      <c r="G273" s="16">
        <f t="shared" si="39"/>
        <v>55548.69</v>
      </c>
      <c r="H273" s="16">
        <f t="shared" si="40"/>
        <v>1578236.31</v>
      </c>
      <c r="I273" s="16">
        <f t="shared" si="41"/>
        <v>1689333.69</v>
      </c>
      <c r="J273" s="43">
        <v>0.3880154884627387</v>
      </c>
      <c r="K273" s="44">
        <v>1.7</v>
      </c>
      <c r="L273" s="43">
        <f t="shared" si="36"/>
        <v>1.3192526607733115E-2</v>
      </c>
      <c r="M273" s="43">
        <f t="shared" si="37"/>
        <v>0.37482296185500558</v>
      </c>
      <c r="N273" s="43">
        <f t="shared" si="38"/>
        <v>0.40120801507047182</v>
      </c>
    </row>
    <row r="274" spans="1:14" x14ac:dyDescent="0.25">
      <c r="A274" s="11" t="s">
        <v>61</v>
      </c>
      <c r="B274" s="11" t="s">
        <v>19</v>
      </c>
      <c r="C274" s="11" t="s">
        <v>32</v>
      </c>
      <c r="D274" s="11" t="s">
        <v>18</v>
      </c>
      <c r="E274" s="12">
        <v>2470755</v>
      </c>
      <c r="F274" s="15">
        <v>1.5</v>
      </c>
      <c r="G274" s="16">
        <f t="shared" si="39"/>
        <v>74122.649999999994</v>
      </c>
      <c r="H274" s="16">
        <f t="shared" si="40"/>
        <v>2396632.35</v>
      </c>
      <c r="I274" s="16">
        <f t="shared" si="41"/>
        <v>2544877.65</v>
      </c>
      <c r="J274" s="43">
        <v>0.33678360618554676</v>
      </c>
      <c r="K274" s="44">
        <v>1</v>
      </c>
      <c r="L274" s="43">
        <f t="shared" si="36"/>
        <v>6.7356721237109354E-3</v>
      </c>
      <c r="M274" s="43">
        <f t="shared" si="37"/>
        <v>0.3300479340618358</v>
      </c>
      <c r="N274" s="43">
        <f t="shared" si="38"/>
        <v>0.34351927830925771</v>
      </c>
    </row>
    <row r="275" spans="1:14" x14ac:dyDescent="0.25">
      <c r="A275" s="11" t="s">
        <v>61</v>
      </c>
      <c r="B275" s="11" t="s">
        <v>19</v>
      </c>
      <c r="C275" s="11" t="s">
        <v>22</v>
      </c>
      <c r="D275" s="11" t="s">
        <v>18</v>
      </c>
      <c r="E275" s="12">
        <v>2153322</v>
      </c>
      <c r="F275" s="15">
        <v>1</v>
      </c>
      <c r="G275" s="16">
        <f t="shared" si="39"/>
        <v>43066.44</v>
      </c>
      <c r="H275" s="16">
        <f t="shared" si="40"/>
        <v>2110255.56</v>
      </c>
      <c r="I275" s="16">
        <f t="shared" si="41"/>
        <v>2196388.44</v>
      </c>
      <c r="J275" s="43">
        <v>0.27573794649614192</v>
      </c>
      <c r="K275" s="44">
        <v>1.4</v>
      </c>
      <c r="L275" s="43">
        <f t="shared" si="36"/>
        <v>7.720662501891973E-3</v>
      </c>
      <c r="M275" s="43">
        <f t="shared" si="37"/>
        <v>0.26801728399424996</v>
      </c>
      <c r="N275" s="43">
        <f t="shared" si="38"/>
        <v>0.28345860899803388</v>
      </c>
    </row>
    <row r="276" spans="1:14" x14ac:dyDescent="0.25">
      <c r="A276" s="11" t="s">
        <v>61</v>
      </c>
      <c r="B276" s="11" t="s">
        <v>19</v>
      </c>
      <c r="C276" s="11" t="s">
        <v>1</v>
      </c>
      <c r="D276" s="11" t="s">
        <v>18</v>
      </c>
      <c r="E276" s="12">
        <v>1309941</v>
      </c>
      <c r="F276" s="15">
        <v>1.5</v>
      </c>
      <c r="G276" s="16">
        <f t="shared" si="39"/>
        <v>39298.230000000003</v>
      </c>
      <c r="H276" s="16">
        <f t="shared" si="40"/>
        <v>1270642.77</v>
      </c>
      <c r="I276" s="16">
        <f t="shared" si="41"/>
        <v>1349239.23</v>
      </c>
      <c r="J276" s="43">
        <v>0.34977547942092729</v>
      </c>
      <c r="K276" s="44">
        <v>1.4</v>
      </c>
      <c r="L276" s="43">
        <f t="shared" si="36"/>
        <v>9.7937134237859637E-3</v>
      </c>
      <c r="M276" s="43">
        <f t="shared" si="37"/>
        <v>0.33998176599714131</v>
      </c>
      <c r="N276" s="43">
        <f t="shared" si="38"/>
        <v>0.35956919284471328</v>
      </c>
    </row>
    <row r="277" spans="1:14" x14ac:dyDescent="0.25">
      <c r="A277" s="11" t="s">
        <v>61</v>
      </c>
      <c r="B277" s="11" t="s">
        <v>19</v>
      </c>
      <c r="C277" s="11" t="s">
        <v>0</v>
      </c>
      <c r="D277" s="11" t="s">
        <v>18</v>
      </c>
      <c r="E277" s="12">
        <v>9906339</v>
      </c>
      <c r="F277" s="15">
        <v>0.6</v>
      </c>
      <c r="G277" s="16">
        <f t="shared" si="39"/>
        <v>118876.06799999998</v>
      </c>
      <c r="H277" s="16">
        <f t="shared" si="40"/>
        <v>9787462.932</v>
      </c>
      <c r="I277" s="16">
        <f t="shared" si="41"/>
        <v>10025215.068</v>
      </c>
      <c r="J277" s="43">
        <v>0.37528416688004401</v>
      </c>
      <c r="K277" s="44">
        <v>0.6</v>
      </c>
      <c r="L277" s="43">
        <f t="shared" si="36"/>
        <v>4.5034100025605275E-3</v>
      </c>
      <c r="M277" s="43">
        <f t="shared" si="37"/>
        <v>0.37078075687748346</v>
      </c>
      <c r="N277" s="43">
        <f t="shared" si="38"/>
        <v>0.37978757688260456</v>
      </c>
    </row>
    <row r="278" spans="1:14" x14ac:dyDescent="0.25">
      <c r="A278" s="11" t="s">
        <v>61</v>
      </c>
      <c r="B278" s="11" t="s">
        <v>30</v>
      </c>
      <c r="C278" s="11" t="s">
        <v>21</v>
      </c>
      <c r="D278" s="11" t="s">
        <v>18</v>
      </c>
      <c r="E278" s="12">
        <v>1200990</v>
      </c>
      <c r="F278" s="15">
        <v>1.2</v>
      </c>
      <c r="G278" s="16">
        <f t="shared" si="39"/>
        <v>28823.759999999998</v>
      </c>
      <c r="H278" s="16">
        <f t="shared" si="40"/>
        <v>1172166.24</v>
      </c>
      <c r="I278" s="16">
        <f t="shared" si="41"/>
        <v>1229813.76</v>
      </c>
      <c r="J278" s="43">
        <v>0.71066809866593295</v>
      </c>
      <c r="K278" s="44">
        <v>1.2</v>
      </c>
      <c r="L278" s="43">
        <f t="shared" ref="L278:L289" si="42">2*(J278*K278/100)</f>
        <v>1.7056034367982392E-2</v>
      </c>
      <c r="M278" s="43">
        <f t="shared" ref="M278:M289" si="43">J278-L278</f>
        <v>0.69361206429795053</v>
      </c>
      <c r="N278" s="43">
        <f t="shared" ref="N278:N289" si="44">J278+L278</f>
        <v>0.72772413303391537</v>
      </c>
    </row>
    <row r="279" spans="1:14" x14ac:dyDescent="0.25">
      <c r="A279" s="11" t="s">
        <v>61</v>
      </c>
      <c r="B279" s="11" t="s">
        <v>30</v>
      </c>
      <c r="C279" s="11" t="s">
        <v>31</v>
      </c>
      <c r="D279" s="11" t="s">
        <v>18</v>
      </c>
      <c r="E279" s="12">
        <v>763262</v>
      </c>
      <c r="F279" s="15">
        <v>2.8</v>
      </c>
      <c r="G279" s="16">
        <f t="shared" si="39"/>
        <v>42742.671999999999</v>
      </c>
      <c r="H279" s="16">
        <f t="shared" si="40"/>
        <v>720519.32799999998</v>
      </c>
      <c r="I279" s="16">
        <f t="shared" si="41"/>
        <v>806004.67200000002</v>
      </c>
      <c r="J279" s="43">
        <v>0.35810258580486309</v>
      </c>
      <c r="K279" s="44">
        <v>2.2000000000000002</v>
      </c>
      <c r="L279" s="43">
        <f t="shared" si="42"/>
        <v>1.5756513775413979E-2</v>
      </c>
      <c r="M279" s="43">
        <f t="shared" si="43"/>
        <v>0.34234607202944911</v>
      </c>
      <c r="N279" s="43">
        <f t="shared" si="44"/>
        <v>0.37385909958027708</v>
      </c>
    </row>
    <row r="280" spans="1:14" x14ac:dyDescent="0.25">
      <c r="A280" s="11" t="s">
        <v>61</v>
      </c>
      <c r="B280" s="11" t="s">
        <v>30</v>
      </c>
      <c r="C280" s="11" t="s">
        <v>32</v>
      </c>
      <c r="D280" s="11" t="s">
        <v>18</v>
      </c>
      <c r="E280" s="12">
        <v>1118755</v>
      </c>
      <c r="F280" s="15">
        <v>2.2999999999999998</v>
      </c>
      <c r="G280" s="16">
        <f t="shared" si="39"/>
        <v>51462.73</v>
      </c>
      <c r="H280" s="16">
        <f t="shared" si="40"/>
        <v>1067292.27</v>
      </c>
      <c r="I280" s="16">
        <f t="shared" si="41"/>
        <v>1170217.73</v>
      </c>
      <c r="J280" s="43">
        <v>0.30437873550959643</v>
      </c>
      <c r="K280" s="44">
        <v>2.1</v>
      </c>
      <c r="L280" s="43">
        <f t="shared" si="42"/>
        <v>1.278390689140305E-2</v>
      </c>
      <c r="M280" s="43">
        <f t="shared" si="43"/>
        <v>0.29159482861819336</v>
      </c>
      <c r="N280" s="43">
        <f t="shared" si="44"/>
        <v>0.31716264240099951</v>
      </c>
    </row>
    <row r="281" spans="1:14" x14ac:dyDescent="0.25">
      <c r="A281" s="11" t="s">
        <v>61</v>
      </c>
      <c r="B281" s="11" t="s">
        <v>30</v>
      </c>
      <c r="C281" s="11" t="s">
        <v>22</v>
      </c>
      <c r="D281" s="11" t="s">
        <v>18</v>
      </c>
      <c r="E281" s="12">
        <v>803089</v>
      </c>
      <c r="F281" s="15">
        <v>2.5</v>
      </c>
      <c r="G281" s="16">
        <f t="shared" si="39"/>
        <v>40154.449999999997</v>
      </c>
      <c r="H281" s="16">
        <f t="shared" si="40"/>
        <v>762934.55</v>
      </c>
      <c r="I281" s="16">
        <f t="shared" si="41"/>
        <v>843243.45</v>
      </c>
      <c r="J281" s="43">
        <v>0.20790683285288791</v>
      </c>
      <c r="K281" s="44">
        <v>2.4</v>
      </c>
      <c r="L281" s="43">
        <f t="shared" si="42"/>
        <v>9.9795279769386187E-3</v>
      </c>
      <c r="M281" s="43">
        <f t="shared" si="43"/>
        <v>0.19792730487594928</v>
      </c>
      <c r="N281" s="43">
        <f t="shared" si="44"/>
        <v>0.21788636082982654</v>
      </c>
    </row>
    <row r="282" spans="1:14" x14ac:dyDescent="0.25">
      <c r="A282" s="11" t="s">
        <v>61</v>
      </c>
      <c r="B282" s="11" t="s">
        <v>30</v>
      </c>
      <c r="C282" s="11" t="s">
        <v>1</v>
      </c>
      <c r="D282" s="11" t="s">
        <v>18</v>
      </c>
      <c r="E282" s="12">
        <v>309350</v>
      </c>
      <c r="F282" s="15">
        <v>3.2</v>
      </c>
      <c r="G282" s="16">
        <f t="shared" si="39"/>
        <v>19798.400000000001</v>
      </c>
      <c r="H282" s="16">
        <f t="shared" si="40"/>
        <v>289551.59999999998</v>
      </c>
      <c r="I282" s="16">
        <f t="shared" si="41"/>
        <v>329148.40000000002</v>
      </c>
      <c r="J282" s="43">
        <v>0.18833463719631915</v>
      </c>
      <c r="K282" s="44">
        <v>3.1</v>
      </c>
      <c r="L282" s="43">
        <f t="shared" si="42"/>
        <v>1.1676747506171788E-2</v>
      </c>
      <c r="M282" s="43">
        <f t="shared" si="43"/>
        <v>0.17665788969014737</v>
      </c>
      <c r="N282" s="43">
        <f t="shared" si="44"/>
        <v>0.20001138470249094</v>
      </c>
    </row>
    <row r="283" spans="1:14" x14ac:dyDescent="0.25">
      <c r="A283" s="11" t="s">
        <v>61</v>
      </c>
      <c r="B283" s="11" t="s">
        <v>30</v>
      </c>
      <c r="C283" s="11" t="s">
        <v>0</v>
      </c>
      <c r="D283" s="11" t="s">
        <v>18</v>
      </c>
      <c r="E283" s="12">
        <v>4195446</v>
      </c>
      <c r="F283" s="15">
        <v>1</v>
      </c>
      <c r="G283" s="16">
        <f t="shared" si="39"/>
        <v>83908.92</v>
      </c>
      <c r="H283" s="16">
        <f t="shared" si="40"/>
        <v>4111537.08</v>
      </c>
      <c r="I283" s="16">
        <f t="shared" si="41"/>
        <v>4279354.92</v>
      </c>
      <c r="J283" s="43">
        <v>0.32267258013792616</v>
      </c>
      <c r="K283" s="44">
        <v>1</v>
      </c>
      <c r="L283" s="43">
        <f t="shared" si="42"/>
        <v>6.4534516027585235E-3</v>
      </c>
      <c r="M283" s="43">
        <f t="shared" si="43"/>
        <v>0.31621912853516765</v>
      </c>
      <c r="N283" s="43">
        <f t="shared" si="44"/>
        <v>0.32912603174068467</v>
      </c>
    </row>
    <row r="284" spans="1:14" x14ac:dyDescent="0.25">
      <c r="A284" s="11" t="s">
        <v>61</v>
      </c>
      <c r="B284" s="11" t="s">
        <v>44</v>
      </c>
      <c r="C284" s="11" t="s">
        <v>21</v>
      </c>
      <c r="D284" s="11" t="s">
        <v>18</v>
      </c>
      <c r="E284" s="12">
        <v>1137546</v>
      </c>
      <c r="F284" s="15">
        <v>1.2</v>
      </c>
      <c r="G284" s="16">
        <f t="shared" si="39"/>
        <v>27301.103999999999</v>
      </c>
      <c r="H284" s="16">
        <f t="shared" si="40"/>
        <v>1110244.8959999999</v>
      </c>
      <c r="I284" s="16">
        <f t="shared" si="41"/>
        <v>1164847.1040000001</v>
      </c>
      <c r="J284" s="43">
        <v>0.70848081075576741</v>
      </c>
      <c r="K284" s="44">
        <v>1.2</v>
      </c>
      <c r="L284" s="43">
        <f t="shared" si="42"/>
        <v>1.7003539458138418E-2</v>
      </c>
      <c r="M284" s="43">
        <f t="shared" si="43"/>
        <v>0.69147727129762904</v>
      </c>
      <c r="N284" s="43">
        <f t="shared" si="44"/>
        <v>0.72548435021390578</v>
      </c>
    </row>
    <row r="285" spans="1:14" x14ac:dyDescent="0.25">
      <c r="A285" s="11" t="s">
        <v>61</v>
      </c>
      <c r="B285" s="11" t="s">
        <v>44</v>
      </c>
      <c r="C285" s="11" t="s">
        <v>31</v>
      </c>
      <c r="D285" s="11" t="s">
        <v>18</v>
      </c>
      <c r="E285" s="12">
        <v>870523</v>
      </c>
      <c r="F285" s="15">
        <v>2.8</v>
      </c>
      <c r="G285" s="16">
        <f t="shared" si="39"/>
        <v>48749.288</v>
      </c>
      <c r="H285" s="16">
        <f t="shared" si="40"/>
        <v>821773.71200000006</v>
      </c>
      <c r="I285" s="16">
        <f t="shared" si="41"/>
        <v>919272.28799999994</v>
      </c>
      <c r="J285" s="43">
        <v>0.41867928811492044</v>
      </c>
      <c r="K285" s="44">
        <v>2.1</v>
      </c>
      <c r="L285" s="43">
        <f t="shared" si="42"/>
        <v>1.7584530100826657E-2</v>
      </c>
      <c r="M285" s="43">
        <f t="shared" si="43"/>
        <v>0.40109475801409378</v>
      </c>
      <c r="N285" s="43">
        <f t="shared" si="44"/>
        <v>0.43626381821574711</v>
      </c>
    </row>
    <row r="286" spans="1:14" x14ac:dyDescent="0.25">
      <c r="A286" s="11" t="s">
        <v>61</v>
      </c>
      <c r="B286" s="11" t="s">
        <v>44</v>
      </c>
      <c r="C286" s="11" t="s">
        <v>32</v>
      </c>
      <c r="D286" s="11" t="s">
        <v>18</v>
      </c>
      <c r="E286" s="12">
        <v>1352000</v>
      </c>
      <c r="F286" s="15">
        <v>2.2999999999999998</v>
      </c>
      <c r="G286" s="16">
        <f t="shared" si="39"/>
        <v>62191.999999999993</v>
      </c>
      <c r="H286" s="16">
        <f t="shared" si="40"/>
        <v>1289808</v>
      </c>
      <c r="I286" s="16">
        <f t="shared" si="41"/>
        <v>1414192</v>
      </c>
      <c r="J286" s="43">
        <v>0.36931898889639181</v>
      </c>
      <c r="K286" s="44">
        <v>2</v>
      </c>
      <c r="L286" s="43">
        <f t="shared" si="42"/>
        <v>1.4772759555855672E-2</v>
      </c>
      <c r="M286" s="43">
        <f t="shared" si="43"/>
        <v>0.35454622934053615</v>
      </c>
      <c r="N286" s="43">
        <f t="shared" si="44"/>
        <v>0.38409174845224747</v>
      </c>
    </row>
    <row r="287" spans="1:14" x14ac:dyDescent="0.25">
      <c r="A287" s="11" t="s">
        <v>61</v>
      </c>
      <c r="B287" s="11" t="s">
        <v>44</v>
      </c>
      <c r="C287" s="11" t="s">
        <v>22</v>
      </c>
      <c r="D287" s="11" t="s">
        <v>18</v>
      </c>
      <c r="E287" s="12">
        <v>1350233</v>
      </c>
      <c r="F287" s="15">
        <v>2.1</v>
      </c>
      <c r="G287" s="16">
        <f t="shared" si="39"/>
        <v>56709.786000000007</v>
      </c>
      <c r="H287" s="16">
        <f t="shared" si="40"/>
        <v>1293523.2139999999</v>
      </c>
      <c r="I287" s="16">
        <f t="shared" si="41"/>
        <v>1406942.7860000001</v>
      </c>
      <c r="J287" s="43">
        <v>0.34212814111288004</v>
      </c>
      <c r="K287" s="44">
        <v>1.9</v>
      </c>
      <c r="L287" s="43">
        <f t="shared" si="42"/>
        <v>1.300086936228944E-2</v>
      </c>
      <c r="M287" s="43">
        <f t="shared" si="43"/>
        <v>0.32912727175059059</v>
      </c>
      <c r="N287" s="43">
        <f t="shared" si="44"/>
        <v>0.35512901047516948</v>
      </c>
    </row>
    <row r="288" spans="1:14" x14ac:dyDescent="0.25">
      <c r="A288" s="11" t="s">
        <v>61</v>
      </c>
      <c r="B288" s="11" t="s">
        <v>44</v>
      </c>
      <c r="C288" s="11" t="s">
        <v>1</v>
      </c>
      <c r="D288" s="11" t="s">
        <v>18</v>
      </c>
      <c r="E288" s="12">
        <v>1000591</v>
      </c>
      <c r="F288" s="15">
        <v>1.5</v>
      </c>
      <c r="G288" s="16">
        <f t="shared" si="39"/>
        <v>30017.73</v>
      </c>
      <c r="H288" s="16">
        <f t="shared" si="40"/>
        <v>970573.27</v>
      </c>
      <c r="I288" s="16">
        <f t="shared" si="41"/>
        <v>1030608.73</v>
      </c>
      <c r="J288" s="43">
        <v>0.47589720223577625</v>
      </c>
      <c r="K288" s="44">
        <v>1.4</v>
      </c>
      <c r="L288" s="43">
        <f t="shared" si="42"/>
        <v>1.3325121662601733E-2</v>
      </c>
      <c r="M288" s="43">
        <f t="shared" si="43"/>
        <v>0.4625720805731745</v>
      </c>
      <c r="N288" s="43">
        <f t="shared" si="44"/>
        <v>0.489222323898378</v>
      </c>
    </row>
    <row r="289" spans="1:14" x14ac:dyDescent="0.25">
      <c r="A289" s="11" t="s">
        <v>61</v>
      </c>
      <c r="B289" s="11" t="s">
        <v>44</v>
      </c>
      <c r="C289" s="11" t="s">
        <v>0</v>
      </c>
      <c r="D289" s="11" t="s">
        <v>18</v>
      </c>
      <c r="E289" s="12">
        <v>5710893</v>
      </c>
      <c r="F289" s="15">
        <v>0.9</v>
      </c>
      <c r="G289" s="16">
        <f t="shared" si="39"/>
        <v>102796.07400000001</v>
      </c>
      <c r="H289" s="16">
        <f t="shared" si="40"/>
        <v>5608096.926</v>
      </c>
      <c r="I289" s="16">
        <f t="shared" si="41"/>
        <v>5813689.074</v>
      </c>
      <c r="J289" s="43">
        <v>0.42635391367526498</v>
      </c>
      <c r="K289" s="44">
        <v>0.8</v>
      </c>
      <c r="L289" s="43">
        <f t="shared" si="42"/>
        <v>6.8216626188042405E-3</v>
      </c>
      <c r="M289" s="43">
        <f t="shared" si="43"/>
        <v>0.41953225105646075</v>
      </c>
      <c r="N289" s="43">
        <f t="shared" si="44"/>
        <v>0.43317557629406922</v>
      </c>
    </row>
    <row r="290" spans="1:14" x14ac:dyDescent="0.25">
      <c r="A290" s="11" t="s">
        <v>61</v>
      </c>
      <c r="B290" s="11" t="s">
        <v>19</v>
      </c>
      <c r="C290" s="11" t="s">
        <v>21</v>
      </c>
      <c r="D290" s="11" t="s">
        <v>161</v>
      </c>
      <c r="E290" s="12">
        <v>188821</v>
      </c>
      <c r="F290" s="15">
        <v>5.3</v>
      </c>
      <c r="G290" s="16">
        <f t="shared" si="39"/>
        <v>20015.025999999998</v>
      </c>
      <c r="H290" s="16">
        <f t="shared" si="40"/>
        <v>168805.97399999999</v>
      </c>
      <c r="I290" s="16">
        <f t="shared" si="41"/>
        <v>208836.02600000001</v>
      </c>
      <c r="J290" s="43">
        <v>5.7295608209596068E-2</v>
      </c>
      <c r="K290" s="15">
        <v>5.3</v>
      </c>
      <c r="L290" s="43">
        <f t="shared" ref="L290:L307" si="45">2*(J290*K290/100)</f>
        <v>6.0733344702171834E-3</v>
      </c>
      <c r="M290" s="43">
        <f t="shared" ref="M290:M307" si="46">J290-L290</f>
        <v>5.1222273739378883E-2</v>
      </c>
      <c r="N290" s="43">
        <f t="shared" ref="N290:N307" si="47">J290+L290</f>
        <v>6.3368942679813245E-2</v>
      </c>
    </row>
    <row r="291" spans="1:14" x14ac:dyDescent="0.25">
      <c r="A291" s="11" t="s">
        <v>61</v>
      </c>
      <c r="B291" s="11" t="s">
        <v>30</v>
      </c>
      <c r="C291" s="11" t="s">
        <v>21</v>
      </c>
      <c r="D291" s="11" t="s">
        <v>161</v>
      </c>
      <c r="E291" s="12">
        <v>92564</v>
      </c>
      <c r="F291" s="15">
        <v>6.7</v>
      </c>
      <c r="G291" s="16">
        <f t="shared" si="39"/>
        <v>12403.576000000001</v>
      </c>
      <c r="H291" s="16">
        <f t="shared" si="40"/>
        <v>80160.423999999999</v>
      </c>
      <c r="I291" s="16">
        <f t="shared" si="41"/>
        <v>104967.576</v>
      </c>
      <c r="J291" s="43">
        <v>5.4773380198763863E-2</v>
      </c>
      <c r="K291" s="15">
        <v>6.7</v>
      </c>
      <c r="L291" s="43">
        <f t="shared" si="45"/>
        <v>7.3396329466343582E-3</v>
      </c>
      <c r="M291" s="43">
        <f t="shared" si="46"/>
        <v>4.7433747252129503E-2</v>
      </c>
      <c r="N291" s="43">
        <f t="shared" si="47"/>
        <v>6.2113013145398223E-2</v>
      </c>
    </row>
    <row r="292" spans="1:14" x14ac:dyDescent="0.25">
      <c r="A292" s="11" t="s">
        <v>61</v>
      </c>
      <c r="B292" s="11" t="s">
        <v>44</v>
      </c>
      <c r="C292" s="11" t="s">
        <v>21</v>
      </c>
      <c r="D292" s="11" t="s">
        <v>161</v>
      </c>
      <c r="E292" s="12">
        <v>96257</v>
      </c>
      <c r="F292" s="15">
        <v>6.7</v>
      </c>
      <c r="G292" s="16">
        <f t="shared" si="39"/>
        <v>12898.438</v>
      </c>
      <c r="H292" s="16">
        <f t="shared" si="40"/>
        <v>83358.562000000005</v>
      </c>
      <c r="I292" s="16">
        <f t="shared" si="41"/>
        <v>109155.43799999999</v>
      </c>
      <c r="J292" s="43">
        <v>5.9950311812373216E-2</v>
      </c>
      <c r="K292" s="15">
        <v>6.7</v>
      </c>
      <c r="L292" s="43">
        <f t="shared" si="45"/>
        <v>8.0333417828580105E-3</v>
      </c>
      <c r="M292" s="43">
        <f t="shared" si="46"/>
        <v>5.1916970029515203E-2</v>
      </c>
      <c r="N292" s="43">
        <f t="shared" si="47"/>
        <v>6.798365359523123E-2</v>
      </c>
    </row>
    <row r="293" spans="1:14" x14ac:dyDescent="0.25">
      <c r="A293" s="11" t="s">
        <v>61</v>
      </c>
      <c r="B293" s="11" t="s">
        <v>19</v>
      </c>
      <c r="C293" s="11" t="s">
        <v>31</v>
      </c>
      <c r="D293" s="11" t="s">
        <v>161</v>
      </c>
      <c r="E293" s="12">
        <v>419450</v>
      </c>
      <c r="F293" s="15">
        <v>4.0999999999999996</v>
      </c>
      <c r="G293" s="16">
        <f t="shared" si="39"/>
        <v>34394.899999999994</v>
      </c>
      <c r="H293" s="16">
        <f t="shared" si="40"/>
        <v>385055.1</v>
      </c>
      <c r="I293" s="16">
        <f t="shared" si="41"/>
        <v>453844.9</v>
      </c>
      <c r="J293" s="43">
        <v>9.9617205835342934E-2</v>
      </c>
      <c r="K293" s="15">
        <v>4.0999999999999996</v>
      </c>
      <c r="L293" s="43">
        <f t="shared" si="45"/>
        <v>8.1686108784981212E-3</v>
      </c>
      <c r="M293" s="43">
        <f t="shared" si="46"/>
        <v>9.144859495684482E-2</v>
      </c>
      <c r="N293" s="43">
        <f t="shared" si="47"/>
        <v>0.10778581671384105</v>
      </c>
    </row>
    <row r="294" spans="1:14" x14ac:dyDescent="0.25">
      <c r="A294" s="11" t="s">
        <v>61</v>
      </c>
      <c r="B294" s="11" t="s">
        <v>30</v>
      </c>
      <c r="C294" s="11" t="s">
        <v>31</v>
      </c>
      <c r="D294" s="11" t="s">
        <v>161</v>
      </c>
      <c r="E294" s="12">
        <v>237982</v>
      </c>
      <c r="F294" s="15">
        <v>5.9</v>
      </c>
      <c r="G294" s="16">
        <f t="shared" si="39"/>
        <v>28081.876</v>
      </c>
      <c r="H294" s="16">
        <f t="shared" si="40"/>
        <v>209900.12400000001</v>
      </c>
      <c r="I294" s="16">
        <f t="shared" si="41"/>
        <v>266063.87599999999</v>
      </c>
      <c r="J294" s="43">
        <v>0.11165493575602208</v>
      </c>
      <c r="K294" s="15">
        <v>5.9</v>
      </c>
      <c r="L294" s="43">
        <f t="shared" si="45"/>
        <v>1.3175282419210605E-2</v>
      </c>
      <c r="M294" s="43">
        <f t="shared" si="46"/>
        <v>9.8479653336811468E-2</v>
      </c>
      <c r="N294" s="43">
        <f t="shared" si="47"/>
        <v>0.12483021817523268</v>
      </c>
    </row>
    <row r="295" spans="1:14" x14ac:dyDescent="0.25">
      <c r="A295" s="11" t="s">
        <v>61</v>
      </c>
      <c r="B295" s="11" t="s">
        <v>44</v>
      </c>
      <c r="C295" s="11" t="s">
        <v>31</v>
      </c>
      <c r="D295" s="11" t="s">
        <v>161</v>
      </c>
      <c r="E295" s="12">
        <v>181468</v>
      </c>
      <c r="F295" s="15">
        <v>6.8</v>
      </c>
      <c r="G295" s="16">
        <f t="shared" si="39"/>
        <v>24679.647999999997</v>
      </c>
      <c r="H295" s="16">
        <f t="shared" si="40"/>
        <v>156788.35200000001</v>
      </c>
      <c r="I295" s="16">
        <f t="shared" si="41"/>
        <v>206147.64799999999</v>
      </c>
      <c r="J295" s="43">
        <v>8.727729543692514E-2</v>
      </c>
      <c r="K295" s="15">
        <v>6.8</v>
      </c>
      <c r="L295" s="43">
        <f t="shared" si="45"/>
        <v>1.1869712179421819E-2</v>
      </c>
      <c r="M295" s="43">
        <f t="shared" si="46"/>
        <v>7.5407583257503324E-2</v>
      </c>
      <c r="N295" s="43">
        <f t="shared" si="47"/>
        <v>9.9147007616346955E-2</v>
      </c>
    </row>
    <row r="296" spans="1:14" x14ac:dyDescent="0.25">
      <c r="A296" s="11" t="s">
        <v>61</v>
      </c>
      <c r="B296" s="11" t="s">
        <v>19</v>
      </c>
      <c r="C296" s="11" t="s">
        <v>32</v>
      </c>
      <c r="D296" s="11" t="s">
        <v>161</v>
      </c>
      <c r="E296" s="12">
        <v>418931</v>
      </c>
      <c r="F296" s="15">
        <v>3.7</v>
      </c>
      <c r="G296" s="16">
        <f t="shared" si="39"/>
        <v>31000.894000000004</v>
      </c>
      <c r="H296" s="16">
        <f t="shared" si="40"/>
        <v>387930.10599999997</v>
      </c>
      <c r="I296" s="16">
        <f t="shared" si="41"/>
        <v>449931.89400000003</v>
      </c>
      <c r="J296" s="43">
        <v>5.7103635497213319E-2</v>
      </c>
      <c r="K296" s="15">
        <v>3.7</v>
      </c>
      <c r="L296" s="43">
        <f t="shared" si="45"/>
        <v>4.2256690267937855E-3</v>
      </c>
      <c r="M296" s="43">
        <f t="shared" si="46"/>
        <v>5.2877966470419535E-2</v>
      </c>
      <c r="N296" s="43">
        <f t="shared" si="47"/>
        <v>6.1329304524007103E-2</v>
      </c>
    </row>
    <row r="297" spans="1:14" x14ac:dyDescent="0.25">
      <c r="A297" s="11" t="s">
        <v>61</v>
      </c>
      <c r="B297" s="11" t="s">
        <v>30</v>
      </c>
      <c r="C297" s="11" t="s">
        <v>32</v>
      </c>
      <c r="D297" s="11" t="s">
        <v>161</v>
      </c>
      <c r="E297" s="12">
        <v>228148</v>
      </c>
      <c r="F297" s="15">
        <v>5.4</v>
      </c>
      <c r="G297" s="16">
        <f t="shared" si="39"/>
        <v>24639.984000000004</v>
      </c>
      <c r="H297" s="16">
        <f t="shared" si="40"/>
        <v>203508.016</v>
      </c>
      <c r="I297" s="16">
        <f t="shared" si="41"/>
        <v>252787.984</v>
      </c>
      <c r="J297" s="43">
        <v>6.2072035207926139E-2</v>
      </c>
      <c r="K297" s="15">
        <v>5.4</v>
      </c>
      <c r="L297" s="43">
        <f t="shared" si="45"/>
        <v>6.7037798024560235E-3</v>
      </c>
      <c r="M297" s="43">
        <f t="shared" si="46"/>
        <v>5.5368255405470114E-2</v>
      </c>
      <c r="N297" s="43">
        <f t="shared" si="47"/>
        <v>6.8775815010382157E-2</v>
      </c>
    </row>
    <row r="298" spans="1:14" x14ac:dyDescent="0.25">
      <c r="A298" s="11" t="s">
        <v>61</v>
      </c>
      <c r="B298" s="11" t="s">
        <v>44</v>
      </c>
      <c r="C298" s="11" t="s">
        <v>32</v>
      </c>
      <c r="D298" s="11" t="s">
        <v>161</v>
      </c>
      <c r="E298" s="12">
        <v>190783</v>
      </c>
      <c r="F298" s="15">
        <v>6.2</v>
      </c>
      <c r="G298" s="16">
        <f t="shared" si="39"/>
        <v>23657.092000000001</v>
      </c>
      <c r="H298" s="16">
        <f t="shared" si="40"/>
        <v>167125.908</v>
      </c>
      <c r="I298" s="16">
        <f t="shared" si="41"/>
        <v>214440.092</v>
      </c>
      <c r="J298" s="43">
        <v>5.2115225339216212E-2</v>
      </c>
      <c r="K298" s="15">
        <v>6.2</v>
      </c>
      <c r="L298" s="43">
        <f t="shared" si="45"/>
        <v>6.4622879420628112E-3</v>
      </c>
      <c r="M298" s="43">
        <f t="shared" si="46"/>
        <v>4.5652937397153398E-2</v>
      </c>
      <c r="N298" s="43">
        <f t="shared" si="47"/>
        <v>5.8577513281279026E-2</v>
      </c>
    </row>
    <row r="299" spans="1:14" x14ac:dyDescent="0.25">
      <c r="A299" s="11" t="s">
        <v>61</v>
      </c>
      <c r="B299" s="11" t="s">
        <v>19</v>
      </c>
      <c r="C299" s="11" t="s">
        <v>22</v>
      </c>
      <c r="D299" s="11" t="s">
        <v>161</v>
      </c>
      <c r="E299" s="12">
        <v>266470</v>
      </c>
      <c r="F299" s="15">
        <v>4.5</v>
      </c>
      <c r="G299" s="16">
        <f t="shared" si="39"/>
        <v>23982.3</v>
      </c>
      <c r="H299" s="16">
        <f t="shared" si="40"/>
        <v>242487.7</v>
      </c>
      <c r="I299" s="16">
        <f t="shared" si="41"/>
        <v>290452.3</v>
      </c>
      <c r="J299" s="43">
        <v>3.4122110210561607E-2</v>
      </c>
      <c r="K299" s="15">
        <v>4.5</v>
      </c>
      <c r="L299" s="43">
        <f t="shared" si="45"/>
        <v>3.0709899189505447E-3</v>
      </c>
      <c r="M299" s="43">
        <f t="shared" si="46"/>
        <v>3.1051120291611063E-2</v>
      </c>
      <c r="N299" s="43">
        <f t="shared" si="47"/>
        <v>3.7193100129512151E-2</v>
      </c>
    </row>
    <row r="300" spans="1:14" x14ac:dyDescent="0.25">
      <c r="A300" s="11" t="s">
        <v>61</v>
      </c>
      <c r="B300" s="11" t="s">
        <v>30</v>
      </c>
      <c r="C300" s="11" t="s">
        <v>22</v>
      </c>
      <c r="D300" s="11" t="s">
        <v>161</v>
      </c>
      <c r="E300" s="12">
        <v>143268</v>
      </c>
      <c r="F300" s="15">
        <v>6.4</v>
      </c>
      <c r="G300" s="16">
        <f t="shared" si="39"/>
        <v>18338.304</v>
      </c>
      <c r="H300" s="16">
        <f t="shared" si="40"/>
        <v>124929.696</v>
      </c>
      <c r="I300" s="16">
        <f t="shared" si="41"/>
        <v>161606.304</v>
      </c>
      <c r="J300" s="43">
        <v>3.7089782239786061E-2</v>
      </c>
      <c r="K300" s="15">
        <v>6.4</v>
      </c>
      <c r="L300" s="43">
        <f t="shared" si="45"/>
        <v>4.7474921266926163E-3</v>
      </c>
      <c r="M300" s="43">
        <f t="shared" si="46"/>
        <v>3.2342290113093447E-2</v>
      </c>
      <c r="N300" s="43">
        <f t="shared" si="47"/>
        <v>4.1837274366478674E-2</v>
      </c>
    </row>
    <row r="301" spans="1:14" x14ac:dyDescent="0.25">
      <c r="A301" s="11" t="s">
        <v>61</v>
      </c>
      <c r="B301" s="11" t="s">
        <v>44</v>
      </c>
      <c r="C301" s="11" t="s">
        <v>22</v>
      </c>
      <c r="D301" s="11" t="s">
        <v>161</v>
      </c>
      <c r="E301" s="12">
        <v>123202</v>
      </c>
      <c r="F301" s="15">
        <v>7.2</v>
      </c>
      <c r="G301" s="16">
        <f t="shared" si="39"/>
        <v>17741.088</v>
      </c>
      <c r="H301" s="16">
        <f t="shared" si="40"/>
        <v>105460.912</v>
      </c>
      <c r="I301" s="16">
        <f t="shared" si="41"/>
        <v>140943.08799999999</v>
      </c>
      <c r="J301" s="43">
        <v>3.1217479680461849E-2</v>
      </c>
      <c r="K301" s="15">
        <v>7.2</v>
      </c>
      <c r="L301" s="43">
        <f t="shared" si="45"/>
        <v>4.4953170739865066E-3</v>
      </c>
      <c r="M301" s="43">
        <f t="shared" si="46"/>
        <v>2.6722162606475343E-2</v>
      </c>
      <c r="N301" s="43">
        <f t="shared" si="47"/>
        <v>3.5712796754448356E-2</v>
      </c>
    </row>
    <row r="302" spans="1:14" x14ac:dyDescent="0.25">
      <c r="A302" s="11" t="s">
        <v>61</v>
      </c>
      <c r="B302" s="11" t="s">
        <v>19</v>
      </c>
      <c r="C302" s="11" t="s">
        <v>1</v>
      </c>
      <c r="D302" s="11" t="s">
        <v>161</v>
      </c>
      <c r="E302" s="12">
        <v>60800</v>
      </c>
      <c r="F302" s="15">
        <v>7.5</v>
      </c>
      <c r="G302" s="16">
        <f t="shared" si="39"/>
        <v>9120</v>
      </c>
      <c r="H302" s="16">
        <f t="shared" si="40"/>
        <v>51680</v>
      </c>
      <c r="I302" s="16">
        <f t="shared" si="41"/>
        <v>69920</v>
      </c>
      <c r="J302" s="43">
        <v>1.623458548804288E-2</v>
      </c>
      <c r="K302" s="15">
        <v>7.5</v>
      </c>
      <c r="L302" s="43">
        <f t="shared" si="45"/>
        <v>2.435187823206432E-3</v>
      </c>
      <c r="M302" s="43">
        <f t="shared" si="46"/>
        <v>1.3799397664836448E-2</v>
      </c>
      <c r="N302" s="43">
        <f t="shared" si="47"/>
        <v>1.8669773311249312E-2</v>
      </c>
    </row>
    <row r="303" spans="1:14" x14ac:dyDescent="0.25">
      <c r="A303" s="11" t="s">
        <v>61</v>
      </c>
      <c r="B303" s="11" t="s">
        <v>30</v>
      </c>
      <c r="C303" s="11" t="s">
        <v>1</v>
      </c>
      <c r="D303" s="11" t="s">
        <v>161</v>
      </c>
      <c r="E303" s="12">
        <v>26076</v>
      </c>
      <c r="F303" s="15">
        <v>11.7</v>
      </c>
      <c r="G303" s="16">
        <f t="shared" si="39"/>
        <v>6101.7839999999987</v>
      </c>
      <c r="H303" s="16">
        <f t="shared" si="40"/>
        <v>19974.216</v>
      </c>
      <c r="I303" s="16">
        <f t="shared" si="41"/>
        <v>32177.784</v>
      </c>
      <c r="J303" s="43">
        <v>1.5875267494847967E-2</v>
      </c>
      <c r="K303" s="15">
        <v>11.7</v>
      </c>
      <c r="L303" s="43">
        <f t="shared" si="45"/>
        <v>3.7148125937944238E-3</v>
      </c>
      <c r="M303" s="43">
        <f t="shared" si="46"/>
        <v>1.2160454901053542E-2</v>
      </c>
      <c r="N303" s="43">
        <f t="shared" si="47"/>
        <v>1.9590080088642391E-2</v>
      </c>
    </row>
    <row r="304" spans="1:14" x14ac:dyDescent="0.25">
      <c r="A304" s="11" t="s">
        <v>61</v>
      </c>
      <c r="B304" s="11" t="s">
        <v>44</v>
      </c>
      <c r="C304" s="11" t="s">
        <v>1</v>
      </c>
      <c r="D304" s="11" t="s">
        <v>161</v>
      </c>
      <c r="E304" s="12">
        <v>34724</v>
      </c>
      <c r="F304" s="15">
        <v>10.6</v>
      </c>
      <c r="G304" s="16">
        <f t="shared" si="39"/>
        <v>7361.4879999999994</v>
      </c>
      <c r="H304" s="16">
        <f t="shared" si="40"/>
        <v>27362.512000000002</v>
      </c>
      <c r="I304" s="16">
        <f t="shared" si="41"/>
        <v>42085.487999999998</v>
      </c>
      <c r="J304" s="43">
        <v>1.6515293911733259E-2</v>
      </c>
      <c r="K304" s="15">
        <v>10.6</v>
      </c>
      <c r="L304" s="43">
        <f t="shared" si="45"/>
        <v>3.5012423092874506E-3</v>
      </c>
      <c r="M304" s="43">
        <f t="shared" si="46"/>
        <v>1.3014051602445807E-2</v>
      </c>
      <c r="N304" s="43">
        <f t="shared" si="47"/>
        <v>2.001653622102071E-2</v>
      </c>
    </row>
    <row r="305" spans="1:14" x14ac:dyDescent="0.25">
      <c r="A305" s="11" t="s">
        <v>61</v>
      </c>
      <c r="B305" s="11" t="s">
        <v>19</v>
      </c>
      <c r="C305" s="11" t="s">
        <v>0</v>
      </c>
      <c r="D305" s="11" t="s">
        <v>161</v>
      </c>
      <c r="E305" s="12">
        <v>1354472</v>
      </c>
      <c r="F305" s="15">
        <v>2.2999999999999998</v>
      </c>
      <c r="G305" s="16">
        <f t="shared" si="39"/>
        <v>62305.711999999992</v>
      </c>
      <c r="H305" s="16">
        <f t="shared" si="40"/>
        <v>1292166.2879999999</v>
      </c>
      <c r="I305" s="16">
        <f t="shared" si="41"/>
        <v>1416777.7120000001</v>
      </c>
      <c r="J305" s="43">
        <v>5.1311780879126682E-2</v>
      </c>
      <c r="K305" s="15">
        <v>2.2999999999999998</v>
      </c>
      <c r="L305" s="43">
        <f t="shared" si="45"/>
        <v>2.360341920439827E-3</v>
      </c>
      <c r="M305" s="43">
        <f t="shared" si="46"/>
        <v>4.8951438958686852E-2</v>
      </c>
      <c r="N305" s="43">
        <f t="shared" si="47"/>
        <v>5.3672122799566513E-2</v>
      </c>
    </row>
    <row r="306" spans="1:14" x14ac:dyDescent="0.25">
      <c r="A306" s="11" t="s">
        <v>61</v>
      </c>
      <c r="B306" s="11" t="s">
        <v>30</v>
      </c>
      <c r="C306" s="11" t="s">
        <v>0</v>
      </c>
      <c r="D306" s="11" t="s">
        <v>161</v>
      </c>
      <c r="E306" s="12">
        <v>728038</v>
      </c>
      <c r="F306" s="15">
        <v>3.3</v>
      </c>
      <c r="G306" s="16">
        <f t="shared" si="39"/>
        <v>48050.508000000002</v>
      </c>
      <c r="H306" s="16">
        <f t="shared" si="40"/>
        <v>679987.49199999997</v>
      </c>
      <c r="I306" s="16">
        <f t="shared" si="41"/>
        <v>776088.50800000003</v>
      </c>
      <c r="J306" s="43">
        <v>5.5993546311513834E-2</v>
      </c>
      <c r="K306" s="15">
        <v>3.3</v>
      </c>
      <c r="L306" s="43">
        <f t="shared" si="45"/>
        <v>3.6955740565599127E-3</v>
      </c>
      <c r="M306" s="43">
        <f t="shared" si="46"/>
        <v>5.2297972254953924E-2</v>
      </c>
      <c r="N306" s="43">
        <f t="shared" si="47"/>
        <v>5.9689120368073743E-2</v>
      </c>
    </row>
    <row r="307" spans="1:14" x14ac:dyDescent="0.25">
      <c r="A307" s="11" t="s">
        <v>61</v>
      </c>
      <c r="B307" s="11" t="s">
        <v>44</v>
      </c>
      <c r="C307" s="11" t="s">
        <v>0</v>
      </c>
      <c r="D307" s="11" t="s">
        <v>161</v>
      </c>
      <c r="E307" s="12">
        <v>626434</v>
      </c>
      <c r="F307" s="15">
        <v>3.3</v>
      </c>
      <c r="G307" s="16">
        <f t="shared" si="39"/>
        <v>41344.644</v>
      </c>
      <c r="H307" s="16">
        <f t="shared" si="40"/>
        <v>585089.35600000003</v>
      </c>
      <c r="I307" s="16">
        <f t="shared" si="41"/>
        <v>667778.64399999997</v>
      </c>
      <c r="J307" s="43">
        <v>4.6767219690379586E-2</v>
      </c>
      <c r="K307" s="15">
        <v>3.3</v>
      </c>
      <c r="L307" s="43">
        <f t="shared" si="45"/>
        <v>3.0866364995650523E-3</v>
      </c>
      <c r="M307" s="43">
        <f t="shared" si="46"/>
        <v>4.3680583190814533E-2</v>
      </c>
      <c r="N307" s="43">
        <f t="shared" si="47"/>
        <v>4.9853856189944638E-2</v>
      </c>
    </row>
    <row r="308" spans="1:14" x14ac:dyDescent="0.25">
      <c r="A308" s="11" t="s">
        <v>61</v>
      </c>
      <c r="B308" s="11" t="s">
        <v>19</v>
      </c>
      <c r="C308" s="11" t="s">
        <v>21</v>
      </c>
      <c r="D308" s="11" t="s">
        <v>57</v>
      </c>
      <c r="E308" s="12">
        <v>122594</v>
      </c>
      <c r="F308" s="15">
        <v>6.5</v>
      </c>
      <c r="G308" s="16">
        <f t="shared" si="39"/>
        <v>15937.22</v>
      </c>
      <c r="H308" s="16">
        <f t="shared" si="40"/>
        <v>106656.78</v>
      </c>
      <c r="I308" s="16">
        <f t="shared" si="41"/>
        <v>138531.22</v>
      </c>
      <c r="J308" s="43">
        <v>3.7199770114803014E-2</v>
      </c>
      <c r="K308" s="44">
        <v>6.5</v>
      </c>
      <c r="L308" s="43">
        <f t="shared" ref="L308:L343" si="48">2*(J308*K308/100)</f>
        <v>4.8359701149243914E-3</v>
      </c>
      <c r="M308" s="43">
        <f t="shared" ref="M308:M343" si="49">J308-L308</f>
        <v>3.2363799999878623E-2</v>
      </c>
      <c r="N308" s="43">
        <f t="shared" ref="N308:N343" si="50">J308+L308</f>
        <v>4.2035740229727406E-2</v>
      </c>
    </row>
    <row r="309" spans="1:14" x14ac:dyDescent="0.25">
      <c r="A309" s="11" t="s">
        <v>61</v>
      </c>
      <c r="B309" s="11" t="s">
        <v>19</v>
      </c>
      <c r="C309" s="11" t="s">
        <v>31</v>
      </c>
      <c r="D309" s="11" t="s">
        <v>57</v>
      </c>
      <c r="E309" s="12">
        <v>177501</v>
      </c>
      <c r="F309" s="15">
        <v>5.9</v>
      </c>
      <c r="G309" s="16">
        <f t="shared" si="39"/>
        <v>20945.118000000002</v>
      </c>
      <c r="H309" s="16">
        <f t="shared" si="40"/>
        <v>156555.88199999998</v>
      </c>
      <c r="I309" s="16">
        <f t="shared" si="41"/>
        <v>198446.11800000002</v>
      </c>
      <c r="J309" s="43">
        <v>4.2155569562472781E-2</v>
      </c>
      <c r="K309" s="44">
        <v>6.8</v>
      </c>
      <c r="L309" s="43">
        <f t="shared" si="48"/>
        <v>5.7331574604962974E-3</v>
      </c>
      <c r="M309" s="43">
        <f t="shared" si="49"/>
        <v>3.6422412101976484E-2</v>
      </c>
      <c r="N309" s="43">
        <f t="shared" si="50"/>
        <v>4.7888727022969077E-2</v>
      </c>
    </row>
    <row r="310" spans="1:14" x14ac:dyDescent="0.25">
      <c r="A310" s="11" t="s">
        <v>61</v>
      </c>
      <c r="B310" s="11" t="s">
        <v>19</v>
      </c>
      <c r="C310" s="11" t="s">
        <v>32</v>
      </c>
      <c r="D310" s="11" t="s">
        <v>57</v>
      </c>
      <c r="E310" s="12">
        <v>140885</v>
      </c>
      <c r="F310" s="15">
        <v>6.9</v>
      </c>
      <c r="G310" s="16">
        <f t="shared" si="39"/>
        <v>19442.13</v>
      </c>
      <c r="H310" s="16">
        <f t="shared" si="40"/>
        <v>121442.87</v>
      </c>
      <c r="I310" s="16">
        <f t="shared" si="41"/>
        <v>160327.13</v>
      </c>
      <c r="J310" s="43">
        <v>1.9203748796400598E-2</v>
      </c>
      <c r="K310" s="44">
        <v>6.9</v>
      </c>
      <c r="L310" s="43">
        <f t="shared" si="48"/>
        <v>2.6501173339032822E-3</v>
      </c>
      <c r="M310" s="43">
        <f t="shared" si="49"/>
        <v>1.6553631462497317E-2</v>
      </c>
      <c r="N310" s="43">
        <f t="shared" si="50"/>
        <v>2.1853866130303878E-2</v>
      </c>
    </row>
    <row r="311" spans="1:14" x14ac:dyDescent="0.25">
      <c r="A311" s="11" t="s">
        <v>61</v>
      </c>
      <c r="B311" s="11" t="s">
        <v>19</v>
      </c>
      <c r="C311" s="11" t="s">
        <v>22</v>
      </c>
      <c r="D311" s="11" t="s">
        <v>57</v>
      </c>
      <c r="E311" s="12">
        <v>70441</v>
      </c>
      <c r="F311" s="15">
        <v>9.3000000000000007</v>
      </c>
      <c r="G311" s="16">
        <f t="shared" si="39"/>
        <v>13102.026000000002</v>
      </c>
      <c r="H311" s="16">
        <f t="shared" si="40"/>
        <v>57338.974000000002</v>
      </c>
      <c r="I311" s="16">
        <f t="shared" si="41"/>
        <v>83543.025999999998</v>
      </c>
      <c r="J311" s="43">
        <v>9.0201357201267311E-3</v>
      </c>
      <c r="K311" s="44">
        <v>8.6</v>
      </c>
      <c r="L311" s="43">
        <f t="shared" si="48"/>
        <v>1.5514633438617979E-3</v>
      </c>
      <c r="M311" s="43">
        <f t="shared" si="49"/>
        <v>7.4686723762649333E-3</v>
      </c>
      <c r="N311" s="43">
        <f t="shared" si="50"/>
        <v>1.0571599063988529E-2</v>
      </c>
    </row>
    <row r="312" spans="1:14" x14ac:dyDescent="0.25">
      <c r="A312" s="11" t="s">
        <v>61</v>
      </c>
      <c r="B312" s="11" t="s">
        <v>19</v>
      </c>
      <c r="C312" s="11" t="s">
        <v>1</v>
      </c>
      <c r="D312" s="11" t="s">
        <v>57</v>
      </c>
      <c r="E312" s="12">
        <v>17411</v>
      </c>
      <c r="F312" s="15">
        <v>14.1</v>
      </c>
      <c r="G312" s="16">
        <f t="shared" si="39"/>
        <v>4909.902</v>
      </c>
      <c r="H312" s="16">
        <f t="shared" si="40"/>
        <v>12501.098</v>
      </c>
      <c r="I312" s="16">
        <f t="shared" si="41"/>
        <v>22320.902000000002</v>
      </c>
      <c r="J312" s="43">
        <v>4.6490192094130692E-3</v>
      </c>
      <c r="K312" s="44">
        <v>14.1</v>
      </c>
      <c r="L312" s="43">
        <f t="shared" si="48"/>
        <v>1.3110234170544855E-3</v>
      </c>
      <c r="M312" s="43">
        <f t="shared" si="49"/>
        <v>3.337995792358584E-3</v>
      </c>
      <c r="N312" s="43">
        <f t="shared" si="50"/>
        <v>5.9600426264675545E-3</v>
      </c>
    </row>
    <row r="313" spans="1:14" x14ac:dyDescent="0.25">
      <c r="A313" s="11" t="s">
        <v>61</v>
      </c>
      <c r="B313" s="11" t="s">
        <v>19</v>
      </c>
      <c r="C313" s="11" t="s">
        <v>0</v>
      </c>
      <c r="D313" s="11" t="s">
        <v>57</v>
      </c>
      <c r="E313" s="12">
        <v>528832</v>
      </c>
      <c r="F313" s="15">
        <v>3.3</v>
      </c>
      <c r="G313" s="16">
        <f t="shared" si="39"/>
        <v>34902.911999999997</v>
      </c>
      <c r="H313" s="16">
        <f t="shared" si="40"/>
        <v>493929.08799999999</v>
      </c>
      <c r="I313" s="16">
        <f t="shared" si="41"/>
        <v>563734.91200000001</v>
      </c>
      <c r="J313" s="43">
        <v>2.0033866854294754E-2</v>
      </c>
      <c r="K313" s="44">
        <v>3.3</v>
      </c>
      <c r="L313" s="43">
        <f t="shared" si="48"/>
        <v>1.3222352123834539E-3</v>
      </c>
      <c r="M313" s="43">
        <f t="shared" si="49"/>
        <v>1.8711631641911301E-2</v>
      </c>
      <c r="N313" s="43">
        <f t="shared" si="50"/>
        <v>2.1356102066678206E-2</v>
      </c>
    </row>
    <row r="314" spans="1:14" x14ac:dyDescent="0.25">
      <c r="A314" s="11" t="s">
        <v>61</v>
      </c>
      <c r="B314" s="11" t="s">
        <v>30</v>
      </c>
      <c r="C314" s="11" t="s">
        <v>21</v>
      </c>
      <c r="D314" s="11" t="s">
        <v>57</v>
      </c>
      <c r="E314" s="12">
        <v>62596</v>
      </c>
      <c r="F314" s="15">
        <v>8.6</v>
      </c>
      <c r="G314" s="16">
        <f t="shared" si="39"/>
        <v>10766.511999999999</v>
      </c>
      <c r="H314" s="16">
        <f t="shared" si="40"/>
        <v>51829.487999999998</v>
      </c>
      <c r="I314" s="16">
        <f t="shared" si="41"/>
        <v>73362.512000000002</v>
      </c>
      <c r="J314" s="43">
        <v>3.7040258706644298E-2</v>
      </c>
      <c r="K314" s="44">
        <v>8.6</v>
      </c>
      <c r="L314" s="43">
        <f t="shared" si="48"/>
        <v>6.3709244975428195E-3</v>
      </c>
      <c r="M314" s="43">
        <f t="shared" si="49"/>
        <v>3.0669334209101479E-2</v>
      </c>
      <c r="N314" s="43">
        <f t="shared" si="50"/>
        <v>4.3411183204187118E-2</v>
      </c>
    </row>
    <row r="315" spans="1:14" x14ac:dyDescent="0.25">
      <c r="A315" s="11" t="s">
        <v>61</v>
      </c>
      <c r="B315" s="11" t="s">
        <v>30</v>
      </c>
      <c r="C315" s="11" t="s">
        <v>31</v>
      </c>
      <c r="D315" s="11" t="s">
        <v>57</v>
      </c>
      <c r="E315" s="12">
        <v>113298</v>
      </c>
      <c r="F315" s="15">
        <v>8.3000000000000007</v>
      </c>
      <c r="G315" s="16">
        <f t="shared" si="39"/>
        <v>18807.468000000001</v>
      </c>
      <c r="H315" s="16">
        <f t="shared" si="40"/>
        <v>94490.532000000007</v>
      </c>
      <c r="I315" s="16">
        <f t="shared" si="41"/>
        <v>132105.46799999999</v>
      </c>
      <c r="J315" s="43">
        <v>5.3156461040271073E-2</v>
      </c>
      <c r="K315" s="44">
        <v>8.3000000000000007</v>
      </c>
      <c r="L315" s="43">
        <f t="shared" si="48"/>
        <v>8.8239725326849996E-3</v>
      </c>
      <c r="M315" s="43">
        <f t="shared" si="49"/>
        <v>4.4332488507586074E-2</v>
      </c>
      <c r="N315" s="43">
        <f t="shared" si="50"/>
        <v>6.1980433572956073E-2</v>
      </c>
    </row>
    <row r="316" spans="1:14" x14ac:dyDescent="0.25">
      <c r="A316" s="11" t="s">
        <v>61</v>
      </c>
      <c r="B316" s="11" t="s">
        <v>30</v>
      </c>
      <c r="C316" s="11" t="s">
        <v>32</v>
      </c>
      <c r="D316" s="11" t="s">
        <v>57</v>
      </c>
      <c r="E316" s="12">
        <v>86599</v>
      </c>
      <c r="F316" s="15">
        <v>8.4</v>
      </c>
      <c r="G316" s="16">
        <f t="shared" si="39"/>
        <v>14548.632</v>
      </c>
      <c r="H316" s="16">
        <f t="shared" si="40"/>
        <v>72050.368000000002</v>
      </c>
      <c r="I316" s="16">
        <f t="shared" si="41"/>
        <v>101147.632</v>
      </c>
      <c r="J316" s="43">
        <v>2.356091737368373E-2</v>
      </c>
      <c r="K316" s="44">
        <v>8.4</v>
      </c>
      <c r="L316" s="43">
        <f t="shared" si="48"/>
        <v>3.9582341187788667E-3</v>
      </c>
      <c r="M316" s="43">
        <f t="shared" si="49"/>
        <v>1.9602683254904864E-2</v>
      </c>
      <c r="N316" s="43">
        <f t="shared" si="50"/>
        <v>2.7519151492462597E-2</v>
      </c>
    </row>
    <row r="317" spans="1:14" x14ac:dyDescent="0.25">
      <c r="A317" s="11" t="s">
        <v>61</v>
      </c>
      <c r="B317" s="11" t="s">
        <v>30</v>
      </c>
      <c r="C317" s="11" t="s">
        <v>22</v>
      </c>
      <c r="D317" s="11" t="s">
        <v>57</v>
      </c>
      <c r="E317" s="12">
        <v>36834</v>
      </c>
      <c r="F317" s="15">
        <v>12.2</v>
      </c>
      <c r="G317" s="16">
        <f t="shared" si="39"/>
        <v>8987.4959999999992</v>
      </c>
      <c r="H317" s="16">
        <f t="shared" si="40"/>
        <v>27846.504000000001</v>
      </c>
      <c r="I317" s="16">
        <f t="shared" si="41"/>
        <v>45821.495999999999</v>
      </c>
      <c r="J317" s="43">
        <v>9.5357305121889016E-3</v>
      </c>
      <c r="K317" s="44">
        <v>12.2</v>
      </c>
      <c r="L317" s="43">
        <f t="shared" si="48"/>
        <v>2.326718244974092E-3</v>
      </c>
      <c r="M317" s="43">
        <f t="shared" si="49"/>
        <v>7.2090122672148101E-3</v>
      </c>
      <c r="N317" s="43">
        <f t="shared" si="50"/>
        <v>1.1862448757162993E-2</v>
      </c>
    </row>
    <row r="318" spans="1:14" x14ac:dyDescent="0.25">
      <c r="A318" s="11" t="s">
        <v>61</v>
      </c>
      <c r="B318" s="11" t="s">
        <v>30</v>
      </c>
      <c r="C318" s="11" t="s">
        <v>1</v>
      </c>
      <c r="D318" s="11" t="s">
        <v>57</v>
      </c>
      <c r="E318" s="12">
        <v>7749</v>
      </c>
      <c r="F318" s="15">
        <v>22</v>
      </c>
      <c r="G318" s="16">
        <f t="shared" si="39"/>
        <v>3409.56</v>
      </c>
      <c r="H318" s="16">
        <f t="shared" si="40"/>
        <v>4339.4400000000005</v>
      </c>
      <c r="I318" s="16">
        <f t="shared" si="41"/>
        <v>11158.56</v>
      </c>
      <c r="J318" s="43">
        <v>4.7176502461104804E-3</v>
      </c>
      <c r="K318" s="44">
        <v>22</v>
      </c>
      <c r="L318" s="43">
        <f t="shared" si="48"/>
        <v>2.0757661082886113E-3</v>
      </c>
      <c r="M318" s="43">
        <f t="shared" si="49"/>
        <v>2.6418841378218691E-3</v>
      </c>
      <c r="N318" s="43">
        <f t="shared" si="50"/>
        <v>6.7934163543990917E-3</v>
      </c>
    </row>
    <row r="319" spans="1:14" x14ac:dyDescent="0.25">
      <c r="A319" s="11" t="s">
        <v>61</v>
      </c>
      <c r="B319" s="11" t="s">
        <v>30</v>
      </c>
      <c r="C319" s="11" t="s">
        <v>0</v>
      </c>
      <c r="D319" s="11" t="s">
        <v>57</v>
      </c>
      <c r="E319" s="12">
        <v>307076</v>
      </c>
      <c r="F319" s="15">
        <v>4.2</v>
      </c>
      <c r="G319" s="16">
        <f t="shared" si="39"/>
        <v>25794.383999999998</v>
      </c>
      <c r="H319" s="16">
        <f t="shared" si="40"/>
        <v>281281.61599999998</v>
      </c>
      <c r="I319" s="16">
        <f t="shared" si="41"/>
        <v>332870.38400000002</v>
      </c>
      <c r="J319" s="43">
        <v>2.3617275783893728E-2</v>
      </c>
      <c r="K319" s="44">
        <v>4.2</v>
      </c>
      <c r="L319" s="43">
        <f t="shared" si="48"/>
        <v>1.9838511658470731E-3</v>
      </c>
      <c r="M319" s="43">
        <f t="shared" si="49"/>
        <v>2.1633424618046654E-2</v>
      </c>
      <c r="N319" s="43">
        <f t="shared" si="50"/>
        <v>2.5601126949740802E-2</v>
      </c>
    </row>
    <row r="320" spans="1:14" x14ac:dyDescent="0.25">
      <c r="A320" s="11" t="s">
        <v>61</v>
      </c>
      <c r="B320" s="11" t="s">
        <v>44</v>
      </c>
      <c r="C320" s="11" t="s">
        <v>21</v>
      </c>
      <c r="D320" s="11" t="s">
        <v>57</v>
      </c>
      <c r="E320" s="12">
        <v>59998</v>
      </c>
      <c r="F320" s="15">
        <v>8.9</v>
      </c>
      <c r="G320" s="16">
        <f t="shared" si="39"/>
        <v>10679.644000000002</v>
      </c>
      <c r="H320" s="16">
        <f t="shared" si="40"/>
        <v>49318.356</v>
      </c>
      <c r="I320" s="16">
        <f t="shared" si="41"/>
        <v>70677.644</v>
      </c>
      <c r="J320" s="43">
        <v>3.7367659579238585E-2</v>
      </c>
      <c r="K320" s="44">
        <v>8.9</v>
      </c>
      <c r="L320" s="43">
        <f t="shared" si="48"/>
        <v>6.6514434051044681E-3</v>
      </c>
      <c r="M320" s="43">
        <f t="shared" si="49"/>
        <v>3.0716216174134118E-2</v>
      </c>
      <c r="N320" s="43">
        <f t="shared" si="50"/>
        <v>4.4019102984343056E-2</v>
      </c>
    </row>
    <row r="321" spans="1:14" x14ac:dyDescent="0.25">
      <c r="A321" s="11" t="s">
        <v>61</v>
      </c>
      <c r="B321" s="11" t="s">
        <v>44</v>
      </c>
      <c r="C321" s="11" t="s">
        <v>31</v>
      </c>
      <c r="D321" s="11" t="s">
        <v>57</v>
      </c>
      <c r="E321" s="12">
        <v>64203</v>
      </c>
      <c r="F321" s="15">
        <v>10.9</v>
      </c>
      <c r="G321" s="16">
        <f t="shared" si="39"/>
        <v>13996.254000000001</v>
      </c>
      <c r="H321" s="16">
        <f t="shared" si="40"/>
        <v>50206.745999999999</v>
      </c>
      <c r="I321" s="16">
        <f t="shared" si="41"/>
        <v>78199.254000000001</v>
      </c>
      <c r="J321" s="43">
        <v>3.0878525133560215E-2</v>
      </c>
      <c r="K321" s="44">
        <v>10.5</v>
      </c>
      <c r="L321" s="43">
        <f t="shared" si="48"/>
        <v>6.4844902780476455E-3</v>
      </c>
      <c r="M321" s="43">
        <f t="shared" si="49"/>
        <v>2.4394034855512569E-2</v>
      </c>
      <c r="N321" s="43">
        <f t="shared" si="50"/>
        <v>3.7363015411607858E-2</v>
      </c>
    </row>
    <row r="322" spans="1:14" x14ac:dyDescent="0.25">
      <c r="A322" s="11" t="s">
        <v>61</v>
      </c>
      <c r="B322" s="11" t="s">
        <v>44</v>
      </c>
      <c r="C322" s="11" t="s">
        <v>32</v>
      </c>
      <c r="D322" s="11" t="s">
        <v>57</v>
      </c>
      <c r="E322" s="12">
        <v>54286</v>
      </c>
      <c r="F322" s="15">
        <v>11</v>
      </c>
      <c r="G322" s="16">
        <f t="shared" ref="G322:G385" si="51">2*(E322*F322/100)</f>
        <v>11942.92</v>
      </c>
      <c r="H322" s="16">
        <f t="shared" ref="H322:H385" si="52">E322-G322</f>
        <v>42343.08</v>
      </c>
      <c r="I322" s="16">
        <f t="shared" ref="I322:I385" si="53">E322+G322</f>
        <v>66228.92</v>
      </c>
      <c r="J322" s="43">
        <v>1.4829031531974502E-2</v>
      </c>
      <c r="K322" s="44">
        <v>11</v>
      </c>
      <c r="L322" s="43">
        <f t="shared" si="48"/>
        <v>3.2623869370343906E-3</v>
      </c>
      <c r="M322" s="43">
        <f t="shared" si="49"/>
        <v>1.1566644594940112E-2</v>
      </c>
      <c r="N322" s="43">
        <f t="shared" si="50"/>
        <v>1.8091418469008892E-2</v>
      </c>
    </row>
    <row r="323" spans="1:14" x14ac:dyDescent="0.25">
      <c r="A323" s="11" t="s">
        <v>61</v>
      </c>
      <c r="B323" s="11" t="s">
        <v>44</v>
      </c>
      <c r="C323" s="11" t="s">
        <v>22</v>
      </c>
      <c r="D323" s="11" t="s">
        <v>57</v>
      </c>
      <c r="E323" s="12">
        <v>33607</v>
      </c>
      <c r="F323" s="15">
        <v>13.2</v>
      </c>
      <c r="G323" s="16">
        <f t="shared" si="51"/>
        <v>8872.2479999999996</v>
      </c>
      <c r="H323" s="16">
        <f t="shared" si="52"/>
        <v>24734.752</v>
      </c>
      <c r="I323" s="16">
        <f t="shared" si="53"/>
        <v>42479.248</v>
      </c>
      <c r="J323" s="43">
        <v>8.5154935765757167E-3</v>
      </c>
      <c r="K323" s="44">
        <v>13.2</v>
      </c>
      <c r="L323" s="43">
        <f t="shared" si="48"/>
        <v>2.2480903042159891E-3</v>
      </c>
      <c r="M323" s="43">
        <f t="shared" si="49"/>
        <v>6.267403272359728E-3</v>
      </c>
      <c r="N323" s="43">
        <f t="shared" si="50"/>
        <v>1.0763583880791705E-2</v>
      </c>
    </row>
    <row r="324" spans="1:14" x14ac:dyDescent="0.25">
      <c r="A324" s="11" t="s">
        <v>61</v>
      </c>
      <c r="B324" s="11" t="s">
        <v>44</v>
      </c>
      <c r="C324" s="11" t="s">
        <v>1</v>
      </c>
      <c r="D324" s="11" t="s">
        <v>57</v>
      </c>
      <c r="E324" s="12">
        <v>9662</v>
      </c>
      <c r="F324" s="15">
        <v>19.399999999999999</v>
      </c>
      <c r="G324" s="16">
        <f t="shared" si="51"/>
        <v>3748.8559999999998</v>
      </c>
      <c r="H324" s="16">
        <f t="shared" si="52"/>
        <v>5913.1440000000002</v>
      </c>
      <c r="I324" s="16">
        <f t="shared" si="53"/>
        <v>13410.856</v>
      </c>
      <c r="J324" s="43">
        <v>4.5954028848970959E-3</v>
      </c>
      <c r="K324" s="44">
        <v>19.399999999999999</v>
      </c>
      <c r="L324" s="43">
        <f t="shared" si="48"/>
        <v>1.7830163193400729E-3</v>
      </c>
      <c r="M324" s="43">
        <f t="shared" si="49"/>
        <v>2.8123865655570231E-3</v>
      </c>
      <c r="N324" s="43">
        <f t="shared" si="50"/>
        <v>6.3784192042371686E-3</v>
      </c>
    </row>
    <row r="325" spans="1:14" x14ac:dyDescent="0.25">
      <c r="A325" s="11" t="s">
        <v>61</v>
      </c>
      <c r="B325" s="11" t="s">
        <v>44</v>
      </c>
      <c r="C325" s="11" t="s">
        <v>0</v>
      </c>
      <c r="D325" s="11" t="s">
        <v>57</v>
      </c>
      <c r="E325" s="12">
        <v>221756</v>
      </c>
      <c r="F325" s="15">
        <v>5.2</v>
      </c>
      <c r="G325" s="16">
        <f t="shared" si="51"/>
        <v>23062.624</v>
      </c>
      <c r="H325" s="16">
        <f t="shared" si="52"/>
        <v>198693.37599999999</v>
      </c>
      <c r="I325" s="16">
        <f t="shared" si="53"/>
        <v>244818.62400000001</v>
      </c>
      <c r="J325" s="43">
        <v>1.6555473632752716E-2</v>
      </c>
      <c r="K325" s="44">
        <v>5.2</v>
      </c>
      <c r="L325" s="43">
        <f t="shared" si="48"/>
        <v>1.7217692578062826E-3</v>
      </c>
      <c r="M325" s="43">
        <f t="shared" si="49"/>
        <v>1.4833704374946433E-2</v>
      </c>
      <c r="N325" s="43">
        <f t="shared" si="50"/>
        <v>1.8277242890558997E-2</v>
      </c>
    </row>
    <row r="326" spans="1:14" x14ac:dyDescent="0.25">
      <c r="A326" s="11" t="s">
        <v>61</v>
      </c>
      <c r="B326" s="11" t="s">
        <v>19</v>
      </c>
      <c r="C326" s="11" t="s">
        <v>21</v>
      </c>
      <c r="D326" s="11" t="s">
        <v>58</v>
      </c>
      <c r="E326" s="12">
        <v>66227</v>
      </c>
      <c r="F326" s="15">
        <v>8.1999999999999993</v>
      </c>
      <c r="G326" s="16">
        <f t="shared" si="51"/>
        <v>10861.227999999997</v>
      </c>
      <c r="H326" s="16">
        <f t="shared" si="52"/>
        <v>55365.772000000004</v>
      </c>
      <c r="I326" s="16">
        <f t="shared" si="53"/>
        <v>77088.228000000003</v>
      </c>
      <c r="J326" s="43">
        <v>2.0095838094793053E-2</v>
      </c>
      <c r="K326" s="44">
        <v>8.1999999999999993</v>
      </c>
      <c r="L326" s="43">
        <f t="shared" si="48"/>
        <v>3.2957174475460606E-3</v>
      </c>
      <c r="M326" s="43">
        <f t="shared" si="49"/>
        <v>1.6800120647246994E-2</v>
      </c>
      <c r="N326" s="43">
        <f t="shared" si="50"/>
        <v>2.3391555542339112E-2</v>
      </c>
    </row>
    <row r="327" spans="1:14" x14ac:dyDescent="0.25">
      <c r="A327" s="11" t="s">
        <v>61</v>
      </c>
      <c r="B327" s="11" t="s">
        <v>19</v>
      </c>
      <c r="C327" s="11" t="s">
        <v>31</v>
      </c>
      <c r="D327" s="11" t="s">
        <v>58</v>
      </c>
      <c r="E327" s="12">
        <v>241949</v>
      </c>
      <c r="F327" s="15">
        <v>5.9</v>
      </c>
      <c r="G327" s="16">
        <f t="shared" si="51"/>
        <v>28549.982000000004</v>
      </c>
      <c r="H327" s="16">
        <f t="shared" si="52"/>
        <v>213399.01799999998</v>
      </c>
      <c r="I327" s="16">
        <f t="shared" si="53"/>
        <v>270498.98200000002</v>
      </c>
      <c r="J327" s="43">
        <v>5.746163627287016E-2</v>
      </c>
      <c r="K327" s="44">
        <v>5.9</v>
      </c>
      <c r="L327" s="43">
        <f t="shared" si="48"/>
        <v>6.7804730801986788E-3</v>
      </c>
      <c r="M327" s="43">
        <f t="shared" si="49"/>
        <v>5.0681163192671484E-2</v>
      </c>
      <c r="N327" s="43">
        <f t="shared" si="50"/>
        <v>6.4242109353068844E-2</v>
      </c>
    </row>
    <row r="328" spans="1:14" x14ac:dyDescent="0.25">
      <c r="A328" s="11" t="s">
        <v>61</v>
      </c>
      <c r="B328" s="11" t="s">
        <v>19</v>
      </c>
      <c r="C328" s="11" t="s">
        <v>32</v>
      </c>
      <c r="D328" s="11" t="s">
        <v>58</v>
      </c>
      <c r="E328" s="12">
        <v>278046</v>
      </c>
      <c r="F328" s="15">
        <v>4.8</v>
      </c>
      <c r="G328" s="16">
        <f t="shared" si="51"/>
        <v>26692.416000000001</v>
      </c>
      <c r="H328" s="16">
        <f t="shared" si="52"/>
        <v>251353.584</v>
      </c>
      <c r="I328" s="16">
        <f t="shared" si="53"/>
        <v>304738.41600000003</v>
      </c>
      <c r="J328" s="43">
        <v>3.7899886700812721E-2</v>
      </c>
      <c r="K328" s="44">
        <v>4.8</v>
      </c>
      <c r="L328" s="43">
        <f t="shared" si="48"/>
        <v>3.6383891232780212E-3</v>
      </c>
      <c r="M328" s="43">
        <f t="shared" si="49"/>
        <v>3.4261497577534702E-2</v>
      </c>
      <c r="N328" s="43">
        <f t="shared" si="50"/>
        <v>4.153827582409074E-2</v>
      </c>
    </row>
    <row r="329" spans="1:14" x14ac:dyDescent="0.25">
      <c r="A329" s="11" t="s">
        <v>61</v>
      </c>
      <c r="B329" s="11" t="s">
        <v>19</v>
      </c>
      <c r="C329" s="11" t="s">
        <v>22</v>
      </c>
      <c r="D329" s="11" t="s">
        <v>58</v>
      </c>
      <c r="E329" s="12">
        <v>196029</v>
      </c>
      <c r="F329" s="15">
        <v>5.9</v>
      </c>
      <c r="G329" s="16">
        <f t="shared" si="51"/>
        <v>23131.422000000002</v>
      </c>
      <c r="H329" s="16">
        <f t="shared" si="52"/>
        <v>172897.57800000001</v>
      </c>
      <c r="I329" s="16">
        <f t="shared" si="53"/>
        <v>219160.42199999999</v>
      </c>
      <c r="J329" s="43">
        <v>2.5101974490434872E-2</v>
      </c>
      <c r="K329" s="44">
        <v>5.9</v>
      </c>
      <c r="L329" s="43">
        <f t="shared" si="48"/>
        <v>2.962032989871315E-3</v>
      </c>
      <c r="M329" s="43">
        <f t="shared" si="49"/>
        <v>2.2139941500563559E-2</v>
      </c>
      <c r="N329" s="43">
        <f t="shared" si="50"/>
        <v>2.8064007480306186E-2</v>
      </c>
    </row>
    <row r="330" spans="1:14" x14ac:dyDescent="0.25">
      <c r="A330" s="11" t="s">
        <v>61</v>
      </c>
      <c r="B330" s="11" t="s">
        <v>19</v>
      </c>
      <c r="C330" s="11" t="s">
        <v>1</v>
      </c>
      <c r="D330" s="11" t="s">
        <v>58</v>
      </c>
      <c r="E330" s="12">
        <v>43389</v>
      </c>
      <c r="F330" s="15">
        <v>9.1999999999999993</v>
      </c>
      <c r="G330" s="16">
        <f t="shared" si="51"/>
        <v>7983.576</v>
      </c>
      <c r="H330" s="16">
        <f t="shared" si="52"/>
        <v>35405.423999999999</v>
      </c>
      <c r="I330" s="16">
        <f t="shared" si="53"/>
        <v>51372.576000000001</v>
      </c>
      <c r="J330" s="43">
        <v>1.1585566278629812E-2</v>
      </c>
      <c r="K330" s="44">
        <v>9.1999999999999993</v>
      </c>
      <c r="L330" s="43">
        <f t="shared" si="48"/>
        <v>2.1317441952678853E-3</v>
      </c>
      <c r="M330" s="43">
        <f t="shared" si="49"/>
        <v>9.4538220833619274E-3</v>
      </c>
      <c r="N330" s="43">
        <f t="shared" si="50"/>
        <v>1.3717310473897697E-2</v>
      </c>
    </row>
    <row r="331" spans="1:14" x14ac:dyDescent="0.25">
      <c r="A331" s="11" t="s">
        <v>61</v>
      </c>
      <c r="B331" s="11" t="s">
        <v>19</v>
      </c>
      <c r="C331" s="11" t="s">
        <v>0</v>
      </c>
      <c r="D331" s="11" t="s">
        <v>58</v>
      </c>
      <c r="E331" s="12">
        <v>825640</v>
      </c>
      <c r="F331" s="15">
        <v>2.6</v>
      </c>
      <c r="G331" s="16">
        <f t="shared" si="51"/>
        <v>42933.279999999999</v>
      </c>
      <c r="H331" s="16">
        <f t="shared" si="52"/>
        <v>782706.72</v>
      </c>
      <c r="I331" s="16">
        <f t="shared" si="53"/>
        <v>868573.28</v>
      </c>
      <c r="J331" s="43">
        <v>3.1277914024831932E-2</v>
      </c>
      <c r="K331" s="44">
        <v>2.6</v>
      </c>
      <c r="L331" s="43">
        <f t="shared" si="48"/>
        <v>1.6264515292912605E-3</v>
      </c>
      <c r="M331" s="43">
        <f t="shared" si="49"/>
        <v>2.9651462495540671E-2</v>
      </c>
      <c r="N331" s="43">
        <f t="shared" si="50"/>
        <v>3.290436555412319E-2</v>
      </c>
    </row>
    <row r="332" spans="1:14" x14ac:dyDescent="0.25">
      <c r="A332" s="11" t="s">
        <v>61</v>
      </c>
      <c r="B332" s="11" t="s">
        <v>30</v>
      </c>
      <c r="C332" s="11" t="s">
        <v>21</v>
      </c>
      <c r="D332" s="11" t="s">
        <v>58</v>
      </c>
      <c r="E332" s="12">
        <v>29968</v>
      </c>
      <c r="F332" s="15">
        <v>13.3</v>
      </c>
      <c r="G332" s="16">
        <f t="shared" si="51"/>
        <v>7971.4880000000003</v>
      </c>
      <c r="H332" s="16">
        <f t="shared" si="52"/>
        <v>21996.511999999999</v>
      </c>
      <c r="I332" s="16">
        <f t="shared" si="53"/>
        <v>37939.487999999998</v>
      </c>
      <c r="J332" s="43">
        <v>1.7733121492119565E-2</v>
      </c>
      <c r="K332" s="44">
        <v>13.3</v>
      </c>
      <c r="L332" s="43">
        <f t="shared" si="48"/>
        <v>4.7170103169038051E-3</v>
      </c>
      <c r="M332" s="43">
        <f t="shared" si="49"/>
        <v>1.3016111175215759E-2</v>
      </c>
      <c r="N332" s="43">
        <f t="shared" si="50"/>
        <v>2.2450131809023371E-2</v>
      </c>
    </row>
    <row r="333" spans="1:14" x14ac:dyDescent="0.25">
      <c r="A333" s="11" t="s">
        <v>61</v>
      </c>
      <c r="B333" s="11" t="s">
        <v>30</v>
      </c>
      <c r="C333" s="11" t="s">
        <v>31</v>
      </c>
      <c r="D333" s="11" t="s">
        <v>58</v>
      </c>
      <c r="E333" s="12">
        <v>124684</v>
      </c>
      <c r="F333" s="15">
        <v>8.3000000000000007</v>
      </c>
      <c r="G333" s="16">
        <f t="shared" si="51"/>
        <v>20697.544000000002</v>
      </c>
      <c r="H333" s="16">
        <f t="shared" si="52"/>
        <v>103986.45600000001</v>
      </c>
      <c r="I333" s="16">
        <f t="shared" si="53"/>
        <v>145381.54399999999</v>
      </c>
      <c r="J333" s="43">
        <v>5.8498474715751009E-2</v>
      </c>
      <c r="K333" s="44">
        <v>8.3000000000000007</v>
      </c>
      <c r="L333" s="43">
        <f t="shared" si="48"/>
        <v>9.7107468028146682E-3</v>
      </c>
      <c r="M333" s="43">
        <f t="shared" si="49"/>
        <v>4.8787727912936341E-2</v>
      </c>
      <c r="N333" s="43">
        <f t="shared" si="50"/>
        <v>6.8209221518565677E-2</v>
      </c>
    </row>
    <row r="334" spans="1:14" x14ac:dyDescent="0.25">
      <c r="A334" s="11" t="s">
        <v>61</v>
      </c>
      <c r="B334" s="11" t="s">
        <v>30</v>
      </c>
      <c r="C334" s="11" t="s">
        <v>32</v>
      </c>
      <c r="D334" s="11" t="s">
        <v>58</v>
      </c>
      <c r="E334" s="12">
        <v>141549</v>
      </c>
      <c r="F334" s="15">
        <v>6.9</v>
      </c>
      <c r="G334" s="16">
        <f t="shared" si="51"/>
        <v>19533.762000000002</v>
      </c>
      <c r="H334" s="16">
        <f t="shared" si="52"/>
        <v>122015.238</v>
      </c>
      <c r="I334" s="16">
        <f t="shared" si="53"/>
        <v>161082.76199999999</v>
      </c>
      <c r="J334" s="43">
        <v>3.8511117834242409E-2</v>
      </c>
      <c r="K334" s="44">
        <v>6.9</v>
      </c>
      <c r="L334" s="43">
        <f t="shared" si="48"/>
        <v>5.314534261125453E-3</v>
      </c>
      <c r="M334" s="43">
        <f t="shared" si="49"/>
        <v>3.3196583573116958E-2</v>
      </c>
      <c r="N334" s="43">
        <f t="shared" si="50"/>
        <v>4.3825652095367859E-2</v>
      </c>
    </row>
    <row r="335" spans="1:14" x14ac:dyDescent="0.25">
      <c r="A335" s="11" t="s">
        <v>61</v>
      </c>
      <c r="B335" s="11" t="s">
        <v>30</v>
      </c>
      <c r="C335" s="11" t="s">
        <v>22</v>
      </c>
      <c r="D335" s="11" t="s">
        <v>58</v>
      </c>
      <c r="E335" s="12">
        <v>106434</v>
      </c>
      <c r="F335" s="15">
        <v>7.2</v>
      </c>
      <c r="G335" s="16">
        <f t="shared" si="51"/>
        <v>15326.496000000001</v>
      </c>
      <c r="H335" s="16">
        <f t="shared" si="52"/>
        <v>91107.504000000001</v>
      </c>
      <c r="I335" s="16">
        <f t="shared" si="53"/>
        <v>121760.496</v>
      </c>
      <c r="J335" s="43">
        <v>2.7554051727597156E-2</v>
      </c>
      <c r="K335" s="44">
        <v>7.2</v>
      </c>
      <c r="L335" s="43">
        <f t="shared" si="48"/>
        <v>3.9677834487739901E-3</v>
      </c>
      <c r="M335" s="43">
        <f t="shared" si="49"/>
        <v>2.3586268278823166E-2</v>
      </c>
      <c r="N335" s="43">
        <f t="shared" si="50"/>
        <v>3.1521835176371145E-2</v>
      </c>
    </row>
    <row r="336" spans="1:14" x14ac:dyDescent="0.25">
      <c r="A336" s="11" t="s">
        <v>61</v>
      </c>
      <c r="B336" s="11" t="s">
        <v>30</v>
      </c>
      <c r="C336" s="11" t="s">
        <v>1</v>
      </c>
      <c r="D336" s="11" t="s">
        <v>58</v>
      </c>
      <c r="E336" s="12">
        <v>18327</v>
      </c>
      <c r="F336" s="15">
        <v>13.7</v>
      </c>
      <c r="G336" s="16">
        <f t="shared" si="51"/>
        <v>5021.598</v>
      </c>
      <c r="H336" s="16">
        <f t="shared" si="52"/>
        <v>13305.402</v>
      </c>
      <c r="I336" s="16">
        <f t="shared" si="53"/>
        <v>23348.597999999998</v>
      </c>
      <c r="J336" s="43">
        <v>1.1157617248737485E-2</v>
      </c>
      <c r="K336" s="44">
        <v>13.7</v>
      </c>
      <c r="L336" s="43">
        <f t="shared" si="48"/>
        <v>3.0571871261540705E-3</v>
      </c>
      <c r="M336" s="43">
        <f t="shared" si="49"/>
        <v>8.1004301225834144E-3</v>
      </c>
      <c r="N336" s="43">
        <f t="shared" si="50"/>
        <v>1.4214804374891556E-2</v>
      </c>
    </row>
    <row r="337" spans="1:14" x14ac:dyDescent="0.25">
      <c r="A337" s="11" t="s">
        <v>61</v>
      </c>
      <c r="B337" s="11" t="s">
        <v>30</v>
      </c>
      <c r="C337" s="11" t="s">
        <v>0</v>
      </c>
      <c r="D337" s="11" t="s">
        <v>58</v>
      </c>
      <c r="E337" s="12">
        <v>420962</v>
      </c>
      <c r="F337" s="15">
        <v>3.7</v>
      </c>
      <c r="G337" s="16">
        <f t="shared" si="51"/>
        <v>31151.188000000002</v>
      </c>
      <c r="H337" s="16">
        <f t="shared" si="52"/>
        <v>389810.81199999998</v>
      </c>
      <c r="I337" s="16">
        <f t="shared" si="53"/>
        <v>452113.18800000002</v>
      </c>
      <c r="J337" s="43">
        <v>3.2376270527620106E-2</v>
      </c>
      <c r="K337" s="44">
        <v>3.7</v>
      </c>
      <c r="L337" s="43">
        <f t="shared" si="48"/>
        <v>2.3958440190438878E-3</v>
      </c>
      <c r="M337" s="43">
        <f t="shared" si="49"/>
        <v>2.9980426508576217E-2</v>
      </c>
      <c r="N337" s="43">
        <f t="shared" si="50"/>
        <v>3.4772114546663992E-2</v>
      </c>
    </row>
    <row r="338" spans="1:14" x14ac:dyDescent="0.25">
      <c r="A338" s="11" t="s">
        <v>61</v>
      </c>
      <c r="B338" s="11" t="s">
        <v>44</v>
      </c>
      <c r="C338" s="11" t="s">
        <v>21</v>
      </c>
      <c r="D338" s="11" t="s">
        <v>58</v>
      </c>
      <c r="E338" s="12">
        <v>36259</v>
      </c>
      <c r="F338" s="15">
        <v>11.2</v>
      </c>
      <c r="G338" s="16">
        <f t="shared" si="51"/>
        <v>8122.0159999999996</v>
      </c>
      <c r="H338" s="16">
        <f t="shared" si="52"/>
        <v>28136.984</v>
      </c>
      <c r="I338" s="16">
        <f t="shared" si="53"/>
        <v>44381.016000000003</v>
      </c>
      <c r="J338" s="43">
        <v>2.2582652233134635E-2</v>
      </c>
      <c r="K338" s="44">
        <v>11.2</v>
      </c>
      <c r="L338" s="43">
        <f t="shared" si="48"/>
        <v>5.0585141002221579E-3</v>
      </c>
      <c r="M338" s="43">
        <f t="shared" si="49"/>
        <v>1.7524138132912478E-2</v>
      </c>
      <c r="N338" s="43">
        <f t="shared" si="50"/>
        <v>2.7641166333356792E-2</v>
      </c>
    </row>
    <row r="339" spans="1:14" x14ac:dyDescent="0.25">
      <c r="A339" s="11" t="s">
        <v>61</v>
      </c>
      <c r="B339" s="11" t="s">
        <v>44</v>
      </c>
      <c r="C339" s="11" t="s">
        <v>31</v>
      </c>
      <c r="D339" s="11" t="s">
        <v>58</v>
      </c>
      <c r="E339" s="12">
        <v>117265</v>
      </c>
      <c r="F339" s="15">
        <v>8.3000000000000007</v>
      </c>
      <c r="G339" s="16">
        <f t="shared" si="51"/>
        <v>19465.990000000002</v>
      </c>
      <c r="H339" s="16">
        <f t="shared" si="52"/>
        <v>97799.01</v>
      </c>
      <c r="I339" s="16">
        <f t="shared" si="53"/>
        <v>136730.99</v>
      </c>
      <c r="J339" s="43">
        <v>5.6398770303364931E-2</v>
      </c>
      <c r="K339" s="44">
        <v>8.3000000000000007</v>
      </c>
      <c r="L339" s="43">
        <f t="shared" si="48"/>
        <v>9.3621958703585789E-3</v>
      </c>
      <c r="M339" s="43">
        <f t="shared" si="49"/>
        <v>4.7036574433006351E-2</v>
      </c>
      <c r="N339" s="43">
        <f t="shared" si="50"/>
        <v>6.5760966173723512E-2</v>
      </c>
    </row>
    <row r="340" spans="1:14" x14ac:dyDescent="0.25">
      <c r="A340" s="11" t="s">
        <v>61</v>
      </c>
      <c r="B340" s="11" t="s">
        <v>44</v>
      </c>
      <c r="C340" s="11" t="s">
        <v>32</v>
      </c>
      <c r="D340" s="11" t="s">
        <v>58</v>
      </c>
      <c r="E340" s="12">
        <v>136497</v>
      </c>
      <c r="F340" s="15">
        <v>6.9</v>
      </c>
      <c r="G340" s="16">
        <f t="shared" si="51"/>
        <v>18836.585999999999</v>
      </c>
      <c r="H340" s="16">
        <f t="shared" si="52"/>
        <v>117660.414</v>
      </c>
      <c r="I340" s="16">
        <f t="shared" si="53"/>
        <v>155333.58600000001</v>
      </c>
      <c r="J340" s="43">
        <v>3.7286193807241713E-2</v>
      </c>
      <c r="K340" s="44">
        <v>6.9</v>
      </c>
      <c r="L340" s="43">
        <f t="shared" si="48"/>
        <v>5.1454947453993573E-3</v>
      </c>
      <c r="M340" s="43">
        <f t="shared" si="49"/>
        <v>3.2140699061842359E-2</v>
      </c>
      <c r="N340" s="43">
        <f t="shared" si="50"/>
        <v>4.2431688552641067E-2</v>
      </c>
    </row>
    <row r="341" spans="1:14" x14ac:dyDescent="0.25">
      <c r="A341" s="11" t="s">
        <v>61</v>
      </c>
      <c r="B341" s="11" t="s">
        <v>44</v>
      </c>
      <c r="C341" s="11" t="s">
        <v>22</v>
      </c>
      <c r="D341" s="11" t="s">
        <v>58</v>
      </c>
      <c r="E341" s="12">
        <v>89595</v>
      </c>
      <c r="F341" s="15">
        <v>7.8</v>
      </c>
      <c r="G341" s="16">
        <f t="shared" si="51"/>
        <v>13976.82</v>
      </c>
      <c r="H341" s="16">
        <f t="shared" si="52"/>
        <v>75618.179999999993</v>
      </c>
      <c r="I341" s="16">
        <f t="shared" si="53"/>
        <v>103571.82</v>
      </c>
      <c r="J341" s="43">
        <v>2.2701986103886133E-2</v>
      </c>
      <c r="K341" s="44">
        <v>7.8</v>
      </c>
      <c r="L341" s="43">
        <f t="shared" si="48"/>
        <v>3.5415098322062366E-3</v>
      </c>
      <c r="M341" s="43">
        <f t="shared" si="49"/>
        <v>1.9160476271679897E-2</v>
      </c>
      <c r="N341" s="43">
        <f t="shared" si="50"/>
        <v>2.6243495936092369E-2</v>
      </c>
    </row>
    <row r="342" spans="1:14" x14ac:dyDescent="0.25">
      <c r="A342" s="11" t="s">
        <v>61</v>
      </c>
      <c r="B342" s="11" t="s">
        <v>44</v>
      </c>
      <c r="C342" s="11" t="s">
        <v>1</v>
      </c>
      <c r="D342" s="11" t="s">
        <v>58</v>
      </c>
      <c r="E342" s="12">
        <v>25062</v>
      </c>
      <c r="F342" s="15">
        <v>11.7</v>
      </c>
      <c r="G342" s="16">
        <f t="shared" si="51"/>
        <v>5864.5079999999989</v>
      </c>
      <c r="H342" s="16">
        <f t="shared" si="52"/>
        <v>19197.492000000002</v>
      </c>
      <c r="I342" s="16">
        <f t="shared" si="53"/>
        <v>30926.507999999998</v>
      </c>
      <c r="J342" s="43">
        <v>1.1919891026836164E-2</v>
      </c>
      <c r="K342" s="44">
        <v>11.7</v>
      </c>
      <c r="L342" s="43">
        <f t="shared" si="48"/>
        <v>2.789254500279662E-3</v>
      </c>
      <c r="M342" s="43">
        <f t="shared" si="49"/>
        <v>9.1306365265565008E-3</v>
      </c>
      <c r="N342" s="43">
        <f t="shared" si="50"/>
        <v>1.4709145527115827E-2</v>
      </c>
    </row>
    <row r="343" spans="1:14" x14ac:dyDescent="0.25">
      <c r="A343" s="11" t="s">
        <v>61</v>
      </c>
      <c r="B343" s="11" t="s">
        <v>44</v>
      </c>
      <c r="C343" s="11" t="s">
        <v>0</v>
      </c>
      <c r="D343" s="11" t="s">
        <v>58</v>
      </c>
      <c r="E343" s="12">
        <v>404678</v>
      </c>
      <c r="F343" s="15">
        <v>3.7</v>
      </c>
      <c r="G343" s="16">
        <f t="shared" si="51"/>
        <v>29946.172000000002</v>
      </c>
      <c r="H343" s="16">
        <f t="shared" si="52"/>
        <v>374731.82799999998</v>
      </c>
      <c r="I343" s="16">
        <f t="shared" si="53"/>
        <v>434624.17200000002</v>
      </c>
      <c r="J343" s="43">
        <v>3.021174605762687E-2</v>
      </c>
      <c r="K343" s="44">
        <v>3.7</v>
      </c>
      <c r="L343" s="43">
        <f t="shared" si="48"/>
        <v>2.2356692082643884E-3</v>
      </c>
      <c r="M343" s="43">
        <f t="shared" si="49"/>
        <v>2.7976076849362482E-2</v>
      </c>
      <c r="N343" s="43">
        <f t="shared" si="50"/>
        <v>3.2447415265891261E-2</v>
      </c>
    </row>
    <row r="344" spans="1:14" x14ac:dyDescent="0.25">
      <c r="A344" s="11" t="s">
        <v>61</v>
      </c>
      <c r="B344" s="11" t="s">
        <v>19</v>
      </c>
      <c r="C344" s="11" t="s">
        <v>21</v>
      </c>
      <c r="D344" s="11" t="s">
        <v>153</v>
      </c>
      <c r="E344" s="12">
        <v>3295558</v>
      </c>
      <c r="F344" s="15">
        <v>0.8</v>
      </c>
      <c r="G344" s="16">
        <f t="shared" si="51"/>
        <v>52728.928000000007</v>
      </c>
      <c r="H344" s="16">
        <f t="shared" si="52"/>
        <v>3242829.0720000002</v>
      </c>
      <c r="I344" s="16">
        <f t="shared" si="53"/>
        <v>3348286.9279999998</v>
      </c>
    </row>
    <row r="345" spans="1:14" x14ac:dyDescent="0.25">
      <c r="A345" s="11" t="s">
        <v>61</v>
      </c>
      <c r="B345" s="11" t="s">
        <v>19</v>
      </c>
      <c r="C345" s="11" t="s">
        <v>31</v>
      </c>
      <c r="D345" s="11" t="s">
        <v>153</v>
      </c>
      <c r="E345" s="12">
        <v>4210618</v>
      </c>
      <c r="F345" s="15">
        <v>0.5</v>
      </c>
      <c r="G345" s="16">
        <f t="shared" si="51"/>
        <v>42106.18</v>
      </c>
      <c r="H345" s="16">
        <f t="shared" si="52"/>
        <v>4168511.82</v>
      </c>
      <c r="I345" s="16">
        <f t="shared" si="53"/>
        <v>4252724.18</v>
      </c>
    </row>
    <row r="346" spans="1:14" x14ac:dyDescent="0.25">
      <c r="A346" s="11" t="s">
        <v>61</v>
      </c>
      <c r="B346" s="11" t="s">
        <v>19</v>
      </c>
      <c r="C346" s="11" t="s">
        <v>32</v>
      </c>
      <c r="D346" s="11" t="s">
        <v>153</v>
      </c>
      <c r="E346" s="12">
        <v>7336328</v>
      </c>
      <c r="F346" s="15">
        <v>0.3</v>
      </c>
      <c r="G346" s="16">
        <f t="shared" si="51"/>
        <v>44017.968000000001</v>
      </c>
      <c r="H346" s="16">
        <f t="shared" si="52"/>
        <v>7292310.0319999997</v>
      </c>
      <c r="I346" s="16">
        <f t="shared" si="53"/>
        <v>7380345.9680000003</v>
      </c>
    </row>
    <row r="347" spans="1:14" x14ac:dyDescent="0.25">
      <c r="A347" s="11" t="s">
        <v>61</v>
      </c>
      <c r="B347" s="11" t="s">
        <v>19</v>
      </c>
      <c r="C347" s="11" t="s">
        <v>22</v>
      </c>
      <c r="D347" s="11" t="s">
        <v>153</v>
      </c>
      <c r="E347" s="12">
        <v>7809306</v>
      </c>
      <c r="F347" s="15">
        <v>0.3</v>
      </c>
      <c r="G347" s="16">
        <f t="shared" si="51"/>
        <v>46855.835999999996</v>
      </c>
      <c r="H347" s="16">
        <f t="shared" si="52"/>
        <v>7762450.1639999999</v>
      </c>
      <c r="I347" s="16">
        <f t="shared" si="53"/>
        <v>7856161.8360000001</v>
      </c>
    </row>
    <row r="348" spans="1:14" x14ac:dyDescent="0.25">
      <c r="A348" s="11" t="s">
        <v>61</v>
      </c>
      <c r="B348" s="11" t="s">
        <v>19</v>
      </c>
      <c r="C348" s="11" t="s">
        <v>1</v>
      </c>
      <c r="D348" s="11" t="s">
        <v>153</v>
      </c>
      <c r="E348" s="12">
        <v>3745091</v>
      </c>
      <c r="F348" s="15">
        <v>0.3</v>
      </c>
      <c r="G348" s="16">
        <f t="shared" si="51"/>
        <v>22470.546000000002</v>
      </c>
      <c r="H348" s="16">
        <f t="shared" si="52"/>
        <v>3722620.4539999999</v>
      </c>
      <c r="I348" s="16">
        <f t="shared" si="53"/>
        <v>3767561.5460000001</v>
      </c>
    </row>
    <row r="349" spans="1:14" x14ac:dyDescent="0.25">
      <c r="A349" s="11" t="s">
        <v>61</v>
      </c>
      <c r="B349" s="11" t="s">
        <v>19</v>
      </c>
      <c r="C349" s="11" t="s">
        <v>0</v>
      </c>
      <c r="D349" s="11" t="s">
        <v>153</v>
      </c>
      <c r="E349" s="12">
        <v>26396901</v>
      </c>
      <c r="F349" s="15">
        <v>0.2</v>
      </c>
      <c r="G349" s="16">
        <f t="shared" si="51"/>
        <v>105587.60400000001</v>
      </c>
      <c r="H349" s="16">
        <f t="shared" si="52"/>
        <v>26291313.396000002</v>
      </c>
      <c r="I349" s="16">
        <f t="shared" si="53"/>
        <v>26502488.603999998</v>
      </c>
    </row>
    <row r="350" spans="1:14" x14ac:dyDescent="0.25">
      <c r="A350" s="11" t="s">
        <v>61</v>
      </c>
      <c r="B350" s="11" t="s">
        <v>30</v>
      </c>
      <c r="C350" s="11" t="s">
        <v>21</v>
      </c>
      <c r="D350" s="11" t="s">
        <v>153</v>
      </c>
      <c r="E350" s="12">
        <v>1689945</v>
      </c>
      <c r="F350" s="15">
        <v>1.2</v>
      </c>
      <c r="G350" s="16">
        <f t="shared" si="51"/>
        <v>40558.68</v>
      </c>
      <c r="H350" s="16">
        <f t="shared" si="52"/>
        <v>1649386.32</v>
      </c>
      <c r="I350" s="16">
        <f t="shared" si="53"/>
        <v>1730503.6799999999</v>
      </c>
    </row>
    <row r="351" spans="1:14" x14ac:dyDescent="0.25">
      <c r="A351" s="11" t="s">
        <v>61</v>
      </c>
      <c r="B351" s="11" t="s">
        <v>30</v>
      </c>
      <c r="C351" s="11" t="s">
        <v>31</v>
      </c>
      <c r="D351" s="11" t="s">
        <v>153</v>
      </c>
      <c r="E351" s="12">
        <v>2131406</v>
      </c>
      <c r="F351" s="15">
        <v>1.4</v>
      </c>
      <c r="G351" s="16">
        <f t="shared" si="51"/>
        <v>59679.367999999995</v>
      </c>
      <c r="H351" s="16">
        <f t="shared" si="52"/>
        <v>2071726.632</v>
      </c>
      <c r="I351" s="16">
        <f t="shared" si="53"/>
        <v>2191085.3679999998</v>
      </c>
    </row>
    <row r="352" spans="1:14" x14ac:dyDescent="0.25">
      <c r="A352" s="11" t="s">
        <v>61</v>
      </c>
      <c r="B352" s="11" t="s">
        <v>30</v>
      </c>
      <c r="C352" s="11" t="s">
        <v>32</v>
      </c>
      <c r="D352" s="11" t="s">
        <v>153</v>
      </c>
      <c r="E352" s="12">
        <v>3675536</v>
      </c>
      <c r="F352" s="15">
        <v>1</v>
      </c>
      <c r="G352" s="16">
        <f t="shared" si="51"/>
        <v>73510.720000000001</v>
      </c>
      <c r="H352" s="16">
        <f t="shared" si="52"/>
        <v>3602025.28</v>
      </c>
      <c r="I352" s="16">
        <f t="shared" si="53"/>
        <v>3749046.72</v>
      </c>
    </row>
    <row r="353" spans="1:14" x14ac:dyDescent="0.25">
      <c r="A353" s="11" t="s">
        <v>61</v>
      </c>
      <c r="B353" s="11" t="s">
        <v>30</v>
      </c>
      <c r="C353" s="11" t="s">
        <v>22</v>
      </c>
      <c r="D353" s="11" t="s">
        <v>153</v>
      </c>
      <c r="E353" s="12">
        <v>3862735</v>
      </c>
      <c r="F353" s="15">
        <v>1</v>
      </c>
      <c r="G353" s="16">
        <f t="shared" si="51"/>
        <v>77254.7</v>
      </c>
      <c r="H353" s="16">
        <f t="shared" si="52"/>
        <v>3785480.3</v>
      </c>
      <c r="I353" s="16">
        <f t="shared" si="53"/>
        <v>3939989.7</v>
      </c>
    </row>
    <row r="354" spans="1:14" x14ac:dyDescent="0.25">
      <c r="A354" s="11" t="s">
        <v>61</v>
      </c>
      <c r="B354" s="11" t="s">
        <v>30</v>
      </c>
      <c r="C354" s="11" t="s">
        <v>1</v>
      </c>
      <c r="D354" s="11" t="s">
        <v>153</v>
      </c>
      <c r="E354" s="12">
        <v>1642555</v>
      </c>
      <c r="F354" s="15">
        <v>1.2</v>
      </c>
      <c r="G354" s="16">
        <f t="shared" si="51"/>
        <v>39421.32</v>
      </c>
      <c r="H354" s="16">
        <f t="shared" si="52"/>
        <v>1603133.68</v>
      </c>
      <c r="I354" s="16">
        <f t="shared" si="53"/>
        <v>1681976.3200000001</v>
      </c>
    </row>
    <row r="355" spans="1:14" x14ac:dyDescent="0.25">
      <c r="A355" s="11" t="s">
        <v>61</v>
      </c>
      <c r="B355" s="11" t="s">
        <v>30</v>
      </c>
      <c r="C355" s="11" t="s">
        <v>0</v>
      </c>
      <c r="D355" s="11" t="s">
        <v>153</v>
      </c>
      <c r="E355" s="12">
        <v>13002177</v>
      </c>
      <c r="F355" s="15">
        <v>0.5</v>
      </c>
      <c r="G355" s="16">
        <f t="shared" si="51"/>
        <v>130021.77</v>
      </c>
      <c r="H355" s="16">
        <f t="shared" si="52"/>
        <v>12872155.23</v>
      </c>
      <c r="I355" s="16">
        <f t="shared" si="53"/>
        <v>13132198.77</v>
      </c>
    </row>
    <row r="356" spans="1:14" x14ac:dyDescent="0.25">
      <c r="A356" s="11" t="s">
        <v>61</v>
      </c>
      <c r="B356" s="11" t="s">
        <v>44</v>
      </c>
      <c r="C356" s="11" t="s">
        <v>21</v>
      </c>
      <c r="D356" s="11" t="s">
        <v>153</v>
      </c>
      <c r="E356" s="12">
        <v>1605613</v>
      </c>
      <c r="F356" s="15">
        <v>1.2</v>
      </c>
      <c r="G356" s="16">
        <f t="shared" si="51"/>
        <v>38534.712</v>
      </c>
      <c r="H356" s="16">
        <f t="shared" si="52"/>
        <v>1567078.2879999999</v>
      </c>
      <c r="I356" s="16">
        <f t="shared" si="53"/>
        <v>1644147.7120000001</v>
      </c>
    </row>
    <row r="357" spans="1:14" x14ac:dyDescent="0.25">
      <c r="A357" s="11" t="s">
        <v>61</v>
      </c>
      <c r="B357" s="11" t="s">
        <v>44</v>
      </c>
      <c r="C357" s="11" t="s">
        <v>31</v>
      </c>
      <c r="D357" s="11" t="s">
        <v>153</v>
      </c>
      <c r="E357" s="12">
        <v>2079212</v>
      </c>
      <c r="F357" s="15">
        <v>1.4</v>
      </c>
      <c r="G357" s="16">
        <f t="shared" si="51"/>
        <v>58217.935999999994</v>
      </c>
      <c r="H357" s="16">
        <f t="shared" si="52"/>
        <v>2020994.064</v>
      </c>
      <c r="I357" s="16">
        <f t="shared" si="53"/>
        <v>2137429.9360000002</v>
      </c>
    </row>
    <row r="358" spans="1:14" x14ac:dyDescent="0.25">
      <c r="A358" s="11" t="s">
        <v>61</v>
      </c>
      <c r="B358" s="11" t="s">
        <v>44</v>
      </c>
      <c r="C358" s="11" t="s">
        <v>32</v>
      </c>
      <c r="D358" s="11" t="s">
        <v>153</v>
      </c>
      <c r="E358" s="12">
        <v>3660792</v>
      </c>
      <c r="F358" s="15">
        <v>1</v>
      </c>
      <c r="G358" s="16">
        <f t="shared" si="51"/>
        <v>73215.839999999997</v>
      </c>
      <c r="H358" s="16">
        <f t="shared" si="52"/>
        <v>3587576.16</v>
      </c>
      <c r="I358" s="16">
        <f t="shared" si="53"/>
        <v>3734007.84</v>
      </c>
    </row>
    <row r="359" spans="1:14" x14ac:dyDescent="0.25">
      <c r="A359" s="11" t="s">
        <v>61</v>
      </c>
      <c r="B359" s="11" t="s">
        <v>44</v>
      </c>
      <c r="C359" s="11" t="s">
        <v>22</v>
      </c>
      <c r="D359" s="11" t="s">
        <v>153</v>
      </c>
      <c r="E359" s="12">
        <v>3946571</v>
      </c>
      <c r="F359" s="15">
        <v>1</v>
      </c>
      <c r="G359" s="16">
        <f t="shared" si="51"/>
        <v>78931.42</v>
      </c>
      <c r="H359" s="16">
        <f t="shared" si="52"/>
        <v>3867639.58</v>
      </c>
      <c r="I359" s="16">
        <f t="shared" si="53"/>
        <v>4025502.42</v>
      </c>
    </row>
    <row r="360" spans="1:14" x14ac:dyDescent="0.25">
      <c r="A360" s="11" t="s">
        <v>61</v>
      </c>
      <c r="B360" s="11" t="s">
        <v>44</v>
      </c>
      <c r="C360" s="11" t="s">
        <v>1</v>
      </c>
      <c r="D360" s="11" t="s">
        <v>153</v>
      </c>
      <c r="E360" s="12">
        <v>2102536</v>
      </c>
      <c r="F360" s="15">
        <v>0.7</v>
      </c>
      <c r="G360" s="16">
        <f t="shared" si="51"/>
        <v>29435.504000000001</v>
      </c>
      <c r="H360" s="16">
        <f t="shared" si="52"/>
        <v>2073100.496</v>
      </c>
      <c r="I360" s="16">
        <f t="shared" si="53"/>
        <v>2131971.5040000002</v>
      </c>
    </row>
    <row r="361" spans="1:14" x14ac:dyDescent="0.25">
      <c r="A361" s="11" t="s">
        <v>61</v>
      </c>
      <c r="B361" s="11" t="s">
        <v>44</v>
      </c>
      <c r="C361" s="11" t="s">
        <v>0</v>
      </c>
      <c r="D361" s="11" t="s">
        <v>153</v>
      </c>
      <c r="E361" s="12">
        <v>13394724</v>
      </c>
      <c r="F361" s="15">
        <v>0.5</v>
      </c>
      <c r="G361" s="16">
        <f t="shared" si="51"/>
        <v>133947.24</v>
      </c>
      <c r="H361" s="16">
        <f t="shared" si="52"/>
        <v>13260776.76</v>
      </c>
      <c r="I361" s="16">
        <f t="shared" si="53"/>
        <v>13528671.24</v>
      </c>
    </row>
    <row r="362" spans="1:14" x14ac:dyDescent="0.25">
      <c r="A362" s="11" t="s">
        <v>50</v>
      </c>
      <c r="B362" s="11" t="s">
        <v>19</v>
      </c>
      <c r="C362" s="11" t="s">
        <v>21</v>
      </c>
      <c r="D362" s="11" t="s">
        <v>56</v>
      </c>
      <c r="E362" s="49">
        <v>404943</v>
      </c>
      <c r="F362" s="15">
        <v>3.1</v>
      </c>
      <c r="G362" s="16">
        <f t="shared" si="51"/>
        <v>25106.466</v>
      </c>
      <c r="H362" s="16">
        <f t="shared" si="52"/>
        <v>379836.53399999999</v>
      </c>
      <c r="I362" s="16">
        <f t="shared" si="53"/>
        <v>430049.46600000001</v>
      </c>
      <c r="J362" s="43">
        <v>0.12130364959699053</v>
      </c>
      <c r="K362" s="44">
        <v>3.1</v>
      </c>
      <c r="L362" s="43">
        <f t="shared" ref="L362:L393" si="54">2*(J362*K362/100)</f>
        <v>7.5208262750134126E-3</v>
      </c>
      <c r="M362" s="43">
        <f t="shared" ref="M362:M393" si="55">J362-L362</f>
        <v>0.11378282332197712</v>
      </c>
      <c r="N362" s="43">
        <f t="shared" ref="N362:N393" si="56">J362+L362</f>
        <v>0.12882447587200394</v>
      </c>
    </row>
    <row r="363" spans="1:14" x14ac:dyDescent="0.25">
      <c r="A363" s="11" t="s">
        <v>50</v>
      </c>
      <c r="B363" s="11" t="s">
        <v>19</v>
      </c>
      <c r="C363" s="11" t="s">
        <v>31</v>
      </c>
      <c r="D363" s="11" t="s">
        <v>56</v>
      </c>
      <c r="E363" s="49">
        <v>1316391</v>
      </c>
      <c r="F363" s="15">
        <v>2</v>
      </c>
      <c r="G363" s="16">
        <f t="shared" si="51"/>
        <v>52655.64</v>
      </c>
      <c r="H363" s="16">
        <f t="shared" si="52"/>
        <v>1263735.3600000001</v>
      </c>
      <c r="I363" s="16">
        <f t="shared" si="53"/>
        <v>1369046.64</v>
      </c>
      <c r="J363" s="43">
        <v>0.30437116888900295</v>
      </c>
      <c r="K363" s="44">
        <v>2</v>
      </c>
      <c r="L363" s="43">
        <f t="shared" si="54"/>
        <v>1.2174846755560118E-2</v>
      </c>
      <c r="M363" s="43">
        <f t="shared" si="55"/>
        <v>0.29219632213344282</v>
      </c>
      <c r="N363" s="43">
        <f t="shared" si="56"/>
        <v>0.31654601564456308</v>
      </c>
    </row>
    <row r="364" spans="1:14" x14ac:dyDescent="0.25">
      <c r="A364" s="11" t="s">
        <v>50</v>
      </c>
      <c r="B364" s="11" t="s">
        <v>19</v>
      </c>
      <c r="C364" s="11" t="s">
        <v>32</v>
      </c>
      <c r="D364" s="11" t="s">
        <v>56</v>
      </c>
      <c r="E364" s="49">
        <v>1879622</v>
      </c>
      <c r="F364" s="15">
        <v>1.6</v>
      </c>
      <c r="G364" s="16">
        <f t="shared" si="51"/>
        <v>60147.904000000002</v>
      </c>
      <c r="H364" s="16">
        <f t="shared" si="52"/>
        <v>1819474.0959999999</v>
      </c>
      <c r="I364" s="16">
        <f t="shared" si="53"/>
        <v>1939769.9040000001</v>
      </c>
      <c r="J364" s="43">
        <v>0.2639236860030113</v>
      </c>
      <c r="K364" s="44">
        <v>1.6</v>
      </c>
      <c r="L364" s="43">
        <f t="shared" si="54"/>
        <v>8.4455579520963612E-3</v>
      </c>
      <c r="M364" s="43">
        <f t="shared" si="55"/>
        <v>0.25547812805091497</v>
      </c>
      <c r="N364" s="43">
        <f t="shared" si="56"/>
        <v>0.27236924395510764</v>
      </c>
    </row>
    <row r="365" spans="1:14" x14ac:dyDescent="0.25">
      <c r="A365" s="11" t="s">
        <v>50</v>
      </c>
      <c r="B365" s="11" t="s">
        <v>19</v>
      </c>
      <c r="C365" s="11" t="s">
        <v>22</v>
      </c>
      <c r="D365" s="11" t="s">
        <v>56</v>
      </c>
      <c r="E365" s="49">
        <v>1857953</v>
      </c>
      <c r="F365" s="15">
        <v>1.8</v>
      </c>
      <c r="G365" s="16">
        <f t="shared" si="51"/>
        <v>66886.308000000005</v>
      </c>
      <c r="H365" s="16">
        <f t="shared" si="52"/>
        <v>1791066.692</v>
      </c>
      <c r="I365" s="16">
        <f t="shared" si="53"/>
        <v>1924839.308</v>
      </c>
      <c r="J365" s="43">
        <v>0.22395048278942806</v>
      </c>
      <c r="K365" s="44">
        <v>1.8</v>
      </c>
      <c r="L365" s="43">
        <f t="shared" si="54"/>
        <v>8.0622173804194095E-3</v>
      </c>
      <c r="M365" s="43">
        <f t="shared" si="55"/>
        <v>0.21588826540900866</v>
      </c>
      <c r="N365" s="43">
        <f t="shared" si="56"/>
        <v>0.23201270016984746</v>
      </c>
    </row>
    <row r="366" spans="1:14" x14ac:dyDescent="0.25">
      <c r="A366" s="11" t="s">
        <v>50</v>
      </c>
      <c r="B366" s="11" t="s">
        <v>19</v>
      </c>
      <c r="C366" s="11" t="s">
        <v>1</v>
      </c>
      <c r="D366" s="11" t="s">
        <v>56</v>
      </c>
      <c r="E366" s="49">
        <v>414075</v>
      </c>
      <c r="F366" s="15">
        <v>2.6</v>
      </c>
      <c r="G366" s="16">
        <f t="shared" si="51"/>
        <v>21531.9</v>
      </c>
      <c r="H366" s="16">
        <f t="shared" si="52"/>
        <v>392543.1</v>
      </c>
      <c r="I366" s="16">
        <f t="shared" si="53"/>
        <v>435606.9</v>
      </c>
      <c r="J366" s="43">
        <v>0.10630948016377938</v>
      </c>
      <c r="K366" s="44">
        <v>2.6</v>
      </c>
      <c r="L366" s="43">
        <f t="shared" si="54"/>
        <v>5.5280929685165283E-3</v>
      </c>
      <c r="M366" s="43">
        <f t="shared" si="55"/>
        <v>0.10078138719526285</v>
      </c>
      <c r="N366" s="43">
        <f t="shared" si="56"/>
        <v>0.11183757313229591</v>
      </c>
    </row>
    <row r="367" spans="1:14" x14ac:dyDescent="0.25">
      <c r="A367" s="11" t="s">
        <v>50</v>
      </c>
      <c r="B367" s="11" t="s">
        <v>19</v>
      </c>
      <c r="C367" s="11" t="s">
        <v>0</v>
      </c>
      <c r="D367" s="11" t="s">
        <v>56</v>
      </c>
      <c r="E367" s="49">
        <v>5872984</v>
      </c>
      <c r="F367" s="15">
        <v>0.9</v>
      </c>
      <c r="G367" s="16">
        <f t="shared" si="51"/>
        <v>105713.71200000001</v>
      </c>
      <c r="H367" s="16">
        <f t="shared" si="52"/>
        <v>5767270.2879999997</v>
      </c>
      <c r="I367" s="16">
        <f t="shared" si="53"/>
        <v>5978697.7120000003</v>
      </c>
      <c r="J367" s="43">
        <v>0.21770891308575369</v>
      </c>
      <c r="K367" s="44">
        <v>0.9</v>
      </c>
      <c r="L367" s="43">
        <f t="shared" si="54"/>
        <v>3.9187604355435659E-3</v>
      </c>
      <c r="M367" s="43">
        <f t="shared" si="55"/>
        <v>0.21379015265021012</v>
      </c>
      <c r="N367" s="43">
        <f t="shared" si="56"/>
        <v>0.22162767352129725</v>
      </c>
    </row>
    <row r="368" spans="1:14" x14ac:dyDescent="0.25">
      <c r="A368" s="11" t="s">
        <v>50</v>
      </c>
      <c r="B368" s="11" t="s">
        <v>30</v>
      </c>
      <c r="C368" s="11" t="s">
        <v>21</v>
      </c>
      <c r="D368" s="11" t="s">
        <v>56</v>
      </c>
      <c r="E368" s="49">
        <v>204017</v>
      </c>
      <c r="F368" s="15">
        <v>4.5</v>
      </c>
      <c r="G368" s="16">
        <f t="shared" si="51"/>
        <v>18361.53</v>
      </c>
      <c r="H368" s="16">
        <f t="shared" si="52"/>
        <v>185655.47</v>
      </c>
      <c r="I368" s="16">
        <f t="shared" si="53"/>
        <v>222378.53</v>
      </c>
      <c r="J368" s="43">
        <v>0.11947972088583317</v>
      </c>
      <c r="K368" s="44">
        <v>4.5</v>
      </c>
      <c r="L368" s="43">
        <f t="shared" si="54"/>
        <v>1.0753174879724985E-2</v>
      </c>
      <c r="M368" s="43">
        <f t="shared" si="55"/>
        <v>0.10872654600610818</v>
      </c>
      <c r="N368" s="43">
        <f t="shared" si="56"/>
        <v>0.13023289576555816</v>
      </c>
    </row>
    <row r="369" spans="1:14" x14ac:dyDescent="0.25">
      <c r="A369" s="11" t="s">
        <v>50</v>
      </c>
      <c r="B369" s="11" t="s">
        <v>30</v>
      </c>
      <c r="C369" s="11" t="s">
        <v>31</v>
      </c>
      <c r="D369" s="11" t="s">
        <v>56</v>
      </c>
      <c r="E369" s="49">
        <v>742120</v>
      </c>
      <c r="F369" s="15">
        <v>3.1</v>
      </c>
      <c r="G369" s="16">
        <f t="shared" si="51"/>
        <v>46011.44</v>
      </c>
      <c r="H369" s="16">
        <f t="shared" si="52"/>
        <v>696108.56</v>
      </c>
      <c r="I369" s="16">
        <f t="shared" si="53"/>
        <v>788131.44</v>
      </c>
      <c r="J369" s="43">
        <v>0.33876115631253745</v>
      </c>
      <c r="K369" s="44">
        <v>3.1</v>
      </c>
      <c r="L369" s="43">
        <f t="shared" si="54"/>
        <v>2.1003191691377321E-2</v>
      </c>
      <c r="M369" s="43">
        <f t="shared" si="55"/>
        <v>0.31775796462116013</v>
      </c>
      <c r="N369" s="43">
        <f t="shared" si="56"/>
        <v>0.35976434800391477</v>
      </c>
    </row>
    <row r="370" spans="1:14" x14ac:dyDescent="0.25">
      <c r="A370" s="11" t="s">
        <v>50</v>
      </c>
      <c r="B370" s="11" t="s">
        <v>30</v>
      </c>
      <c r="C370" s="11" t="s">
        <v>32</v>
      </c>
      <c r="D370" s="11" t="s">
        <v>56</v>
      </c>
      <c r="E370" s="49">
        <v>1048917</v>
      </c>
      <c r="F370" s="15">
        <v>2</v>
      </c>
      <c r="G370" s="16">
        <f t="shared" si="51"/>
        <v>41956.68</v>
      </c>
      <c r="H370" s="16">
        <f t="shared" si="52"/>
        <v>1006960.32</v>
      </c>
      <c r="I370" s="16">
        <f t="shared" si="53"/>
        <v>1090873.68</v>
      </c>
      <c r="J370" s="43">
        <v>0.29430149070309675</v>
      </c>
      <c r="K370" s="44">
        <v>2</v>
      </c>
      <c r="L370" s="43">
        <f t="shared" si="54"/>
        <v>1.177205962812387E-2</v>
      </c>
      <c r="M370" s="43">
        <f t="shared" si="55"/>
        <v>0.28252943107497286</v>
      </c>
      <c r="N370" s="43">
        <f t="shared" si="56"/>
        <v>0.30607355033122063</v>
      </c>
    </row>
    <row r="371" spans="1:14" x14ac:dyDescent="0.25">
      <c r="A371" s="11" t="s">
        <v>50</v>
      </c>
      <c r="B371" s="11" t="s">
        <v>30</v>
      </c>
      <c r="C371" s="11" t="s">
        <v>22</v>
      </c>
      <c r="D371" s="11" t="s">
        <v>56</v>
      </c>
      <c r="E371" s="49">
        <v>966239</v>
      </c>
      <c r="F371" s="15">
        <v>2.6</v>
      </c>
      <c r="G371" s="16">
        <f t="shared" si="51"/>
        <v>50244.428</v>
      </c>
      <c r="H371" s="16">
        <f t="shared" si="52"/>
        <v>915994.57200000004</v>
      </c>
      <c r="I371" s="16">
        <f t="shared" si="53"/>
        <v>1016483.428</v>
      </c>
      <c r="J371" s="43">
        <v>0.23562282069271093</v>
      </c>
      <c r="K371" s="44">
        <v>2.5</v>
      </c>
      <c r="L371" s="43">
        <f t="shared" si="54"/>
        <v>1.1781141034635546E-2</v>
      </c>
      <c r="M371" s="43">
        <f t="shared" si="55"/>
        <v>0.22384167965807539</v>
      </c>
      <c r="N371" s="43">
        <f t="shared" si="56"/>
        <v>0.24740396172734647</v>
      </c>
    </row>
    <row r="372" spans="1:14" x14ac:dyDescent="0.25">
      <c r="A372" s="11" t="s">
        <v>50</v>
      </c>
      <c r="B372" s="11" t="s">
        <v>30</v>
      </c>
      <c r="C372" s="11" t="s">
        <v>1</v>
      </c>
      <c r="D372" s="11" t="s">
        <v>56</v>
      </c>
      <c r="E372" s="49">
        <v>193885</v>
      </c>
      <c r="F372" s="15">
        <v>4.5</v>
      </c>
      <c r="G372" s="16">
        <f t="shared" si="51"/>
        <v>17449.650000000001</v>
      </c>
      <c r="H372" s="16">
        <f t="shared" si="52"/>
        <v>176435.35</v>
      </c>
      <c r="I372" s="16">
        <f t="shared" si="53"/>
        <v>211334.65</v>
      </c>
      <c r="J372" s="43">
        <v>0.1118416536539978</v>
      </c>
      <c r="K372" s="44">
        <v>4.5</v>
      </c>
      <c r="L372" s="43">
        <f t="shared" si="54"/>
        <v>1.0065748828859801E-2</v>
      </c>
      <c r="M372" s="43">
        <f t="shared" si="55"/>
        <v>0.101775904825138</v>
      </c>
      <c r="N372" s="43">
        <f t="shared" si="56"/>
        <v>0.1219074024828576</v>
      </c>
    </row>
    <row r="373" spans="1:14" x14ac:dyDescent="0.25">
      <c r="A373" s="11" t="s">
        <v>50</v>
      </c>
      <c r="B373" s="11" t="s">
        <v>30</v>
      </c>
      <c r="C373" s="11" t="s">
        <v>0</v>
      </c>
      <c r="D373" s="11" t="s">
        <v>56</v>
      </c>
      <c r="E373" s="49">
        <v>3155178</v>
      </c>
      <c r="F373" s="15">
        <v>1.2</v>
      </c>
      <c r="G373" s="16">
        <f t="shared" si="51"/>
        <v>75724.271999999997</v>
      </c>
      <c r="H373" s="16">
        <f t="shared" si="52"/>
        <v>3079453.7280000001</v>
      </c>
      <c r="I373" s="16">
        <f t="shared" si="53"/>
        <v>3230902.2719999999</v>
      </c>
      <c r="J373" s="43">
        <v>0.23729071556750608</v>
      </c>
      <c r="K373" s="44">
        <v>1.2</v>
      </c>
      <c r="L373" s="43">
        <f t="shared" si="54"/>
        <v>5.6949771736201464E-3</v>
      </c>
      <c r="M373" s="43">
        <f t="shared" si="55"/>
        <v>0.23159573839388595</v>
      </c>
      <c r="N373" s="43">
        <f t="shared" si="56"/>
        <v>0.24298569274112622</v>
      </c>
    </row>
    <row r="374" spans="1:14" x14ac:dyDescent="0.25">
      <c r="A374" s="11" t="s">
        <v>50</v>
      </c>
      <c r="B374" s="11" t="s">
        <v>44</v>
      </c>
      <c r="C374" s="11" t="s">
        <v>21</v>
      </c>
      <c r="D374" s="11" t="s">
        <v>56</v>
      </c>
      <c r="E374" s="49">
        <v>200926</v>
      </c>
      <c r="F374" s="15">
        <v>4.5</v>
      </c>
      <c r="G374" s="16">
        <f t="shared" si="51"/>
        <v>18083.34</v>
      </c>
      <c r="H374" s="16">
        <f t="shared" si="52"/>
        <v>182842.66</v>
      </c>
      <c r="I374" s="16">
        <f t="shared" si="53"/>
        <v>219009.34</v>
      </c>
      <c r="J374" s="43">
        <v>0.1232135126085874</v>
      </c>
      <c r="K374" s="44">
        <v>4.5</v>
      </c>
      <c r="L374" s="43">
        <f t="shared" si="54"/>
        <v>1.1089216134772865E-2</v>
      </c>
      <c r="M374" s="43">
        <f t="shared" si="55"/>
        <v>0.11212429647381453</v>
      </c>
      <c r="N374" s="43">
        <f t="shared" si="56"/>
        <v>0.13430272874336027</v>
      </c>
    </row>
    <row r="375" spans="1:14" x14ac:dyDescent="0.25">
      <c r="A375" s="11" t="s">
        <v>50</v>
      </c>
      <c r="B375" s="11" t="s">
        <v>44</v>
      </c>
      <c r="C375" s="11" t="s">
        <v>31</v>
      </c>
      <c r="D375" s="11" t="s">
        <v>56</v>
      </c>
      <c r="E375" s="49">
        <v>574271</v>
      </c>
      <c r="F375" s="15">
        <v>3.1</v>
      </c>
      <c r="G375" s="16">
        <f t="shared" si="51"/>
        <v>35604.802000000003</v>
      </c>
      <c r="H375" s="16">
        <f t="shared" si="52"/>
        <v>538666.19799999997</v>
      </c>
      <c r="I375" s="16">
        <f t="shared" si="53"/>
        <v>609875.80200000003</v>
      </c>
      <c r="J375" s="43">
        <v>0.26907202245269451</v>
      </c>
      <c r="K375" s="44">
        <v>3.1</v>
      </c>
      <c r="L375" s="43">
        <f t="shared" si="54"/>
        <v>1.668246539206706E-2</v>
      </c>
      <c r="M375" s="43">
        <f t="shared" si="55"/>
        <v>0.25238955706062743</v>
      </c>
      <c r="N375" s="43">
        <f t="shared" si="56"/>
        <v>0.2857544878447616</v>
      </c>
    </row>
    <row r="376" spans="1:14" x14ac:dyDescent="0.25">
      <c r="A376" s="11" t="s">
        <v>50</v>
      </c>
      <c r="B376" s="11" t="s">
        <v>44</v>
      </c>
      <c r="C376" s="11" t="s">
        <v>32</v>
      </c>
      <c r="D376" s="11" t="s">
        <v>56</v>
      </c>
      <c r="E376" s="49">
        <v>830705</v>
      </c>
      <c r="F376" s="15">
        <v>2.4</v>
      </c>
      <c r="G376" s="16">
        <f t="shared" si="51"/>
        <v>39873.839999999997</v>
      </c>
      <c r="H376" s="16">
        <f t="shared" si="52"/>
        <v>790831.16</v>
      </c>
      <c r="I376" s="16">
        <f t="shared" si="53"/>
        <v>870578.84</v>
      </c>
      <c r="J376" s="43">
        <v>0.23349173873704976</v>
      </c>
      <c r="K376" s="44">
        <v>2.2999999999999998</v>
      </c>
      <c r="L376" s="43">
        <f t="shared" si="54"/>
        <v>1.0740619981904289E-2</v>
      </c>
      <c r="M376" s="43">
        <f t="shared" si="55"/>
        <v>0.22275111875514547</v>
      </c>
      <c r="N376" s="43">
        <f t="shared" si="56"/>
        <v>0.24423235871895405</v>
      </c>
    </row>
    <row r="377" spans="1:14" x14ac:dyDescent="0.25">
      <c r="A377" s="11" t="s">
        <v>50</v>
      </c>
      <c r="B377" s="11" t="s">
        <v>44</v>
      </c>
      <c r="C377" s="11" t="s">
        <v>22</v>
      </c>
      <c r="D377" s="11" t="s">
        <v>56</v>
      </c>
      <c r="E377" s="49">
        <v>891714</v>
      </c>
      <c r="F377" s="15">
        <v>2.6</v>
      </c>
      <c r="G377" s="16">
        <f t="shared" si="51"/>
        <v>46369.127999999997</v>
      </c>
      <c r="H377" s="16">
        <f t="shared" si="52"/>
        <v>845344.87199999997</v>
      </c>
      <c r="I377" s="16">
        <f t="shared" si="53"/>
        <v>938083.12800000003</v>
      </c>
      <c r="J377" s="43">
        <v>0.21254159238037126</v>
      </c>
      <c r="K377" s="44">
        <v>2.5</v>
      </c>
      <c r="L377" s="43">
        <f t="shared" si="54"/>
        <v>1.0627079619018563E-2</v>
      </c>
      <c r="M377" s="43">
        <f t="shared" si="55"/>
        <v>0.20191451276135269</v>
      </c>
      <c r="N377" s="43">
        <f t="shared" si="56"/>
        <v>0.22316867199938983</v>
      </c>
    </row>
    <row r="378" spans="1:14" x14ac:dyDescent="0.25">
      <c r="A378" s="11" t="s">
        <v>50</v>
      </c>
      <c r="B378" s="11" t="s">
        <v>44</v>
      </c>
      <c r="C378" s="11" t="s">
        <v>1</v>
      </c>
      <c r="D378" s="11" t="s">
        <v>56</v>
      </c>
      <c r="E378" s="49">
        <v>220190</v>
      </c>
      <c r="F378" s="15">
        <v>3.8</v>
      </c>
      <c r="G378" s="16">
        <f t="shared" si="51"/>
        <v>16734.439999999999</v>
      </c>
      <c r="H378" s="16">
        <f t="shared" si="52"/>
        <v>203455.56</v>
      </c>
      <c r="I378" s="16">
        <f t="shared" si="53"/>
        <v>236924.44</v>
      </c>
      <c r="J378" s="43">
        <v>0.10187241866376365</v>
      </c>
      <c r="K378" s="44">
        <v>3.8</v>
      </c>
      <c r="L378" s="43">
        <f t="shared" si="54"/>
        <v>7.7423038184460365E-3</v>
      </c>
      <c r="M378" s="43">
        <f t="shared" si="55"/>
        <v>9.4130114845317608E-2</v>
      </c>
      <c r="N378" s="43">
        <f t="shared" si="56"/>
        <v>0.10961472248220969</v>
      </c>
    </row>
    <row r="379" spans="1:14" x14ac:dyDescent="0.25">
      <c r="A379" s="11" t="s">
        <v>50</v>
      </c>
      <c r="B379" s="11" t="s">
        <v>44</v>
      </c>
      <c r="C379" s="11" t="s">
        <v>0</v>
      </c>
      <c r="D379" s="11" t="s">
        <v>56</v>
      </c>
      <c r="E379" s="49">
        <v>2717806</v>
      </c>
      <c r="F379" s="15">
        <v>1.5</v>
      </c>
      <c r="G379" s="16">
        <f t="shared" si="51"/>
        <v>81534.179999999993</v>
      </c>
      <c r="H379" s="16">
        <f t="shared" si="52"/>
        <v>2636271.8199999998</v>
      </c>
      <c r="I379" s="16">
        <f t="shared" si="53"/>
        <v>2799340.18</v>
      </c>
      <c r="J379" s="43">
        <v>0.1986753011063086</v>
      </c>
      <c r="K379" s="44">
        <v>1.4</v>
      </c>
      <c r="L379" s="43">
        <f t="shared" si="54"/>
        <v>5.5629084309766407E-3</v>
      </c>
      <c r="M379" s="43">
        <f t="shared" si="55"/>
        <v>0.19311239267533195</v>
      </c>
      <c r="N379" s="43">
        <f t="shared" si="56"/>
        <v>0.20423820953728525</v>
      </c>
    </row>
    <row r="380" spans="1:14" x14ac:dyDescent="0.25">
      <c r="A380" s="11" t="s">
        <v>50</v>
      </c>
      <c r="B380" s="11" t="s">
        <v>19</v>
      </c>
      <c r="C380" s="11" t="s">
        <v>21</v>
      </c>
      <c r="D380" s="11" t="s">
        <v>52</v>
      </c>
      <c r="E380" s="49">
        <v>230312</v>
      </c>
      <c r="F380" s="15">
        <v>4.5</v>
      </c>
      <c r="G380" s="16">
        <f t="shared" si="51"/>
        <v>20728.080000000002</v>
      </c>
      <c r="H380" s="16">
        <f t="shared" si="52"/>
        <v>209583.91999999998</v>
      </c>
      <c r="I380" s="16">
        <f t="shared" si="53"/>
        <v>251040.08000000002</v>
      </c>
      <c r="J380" s="43">
        <v>6.8991651037262236E-2</v>
      </c>
      <c r="K380" s="44">
        <v>4.5</v>
      </c>
      <c r="L380" s="43">
        <f t="shared" si="54"/>
        <v>6.2092485933536012E-3</v>
      </c>
      <c r="M380" s="43">
        <f t="shared" si="55"/>
        <v>6.2782402443908633E-2</v>
      </c>
      <c r="N380" s="43">
        <f t="shared" si="56"/>
        <v>7.5200899630615839E-2</v>
      </c>
    </row>
    <row r="381" spans="1:14" x14ac:dyDescent="0.25">
      <c r="A381" s="11" t="s">
        <v>50</v>
      </c>
      <c r="B381" s="11" t="s">
        <v>19</v>
      </c>
      <c r="C381" s="11" t="s">
        <v>31</v>
      </c>
      <c r="D381" s="11" t="s">
        <v>52</v>
      </c>
      <c r="E381" s="49">
        <v>901315</v>
      </c>
      <c r="F381" s="15">
        <v>2.4</v>
      </c>
      <c r="G381" s="16">
        <f t="shared" si="51"/>
        <v>43263.12</v>
      </c>
      <c r="H381" s="16">
        <f t="shared" si="52"/>
        <v>858051.88</v>
      </c>
      <c r="I381" s="16">
        <f t="shared" si="53"/>
        <v>944578.12</v>
      </c>
      <c r="J381" s="43">
        <v>0.20839879647247034</v>
      </c>
      <c r="K381" s="44">
        <v>2.4</v>
      </c>
      <c r="L381" s="43">
        <f t="shared" si="54"/>
        <v>1.0003142230678577E-2</v>
      </c>
      <c r="M381" s="43">
        <f t="shared" si="55"/>
        <v>0.19839565424179176</v>
      </c>
      <c r="N381" s="43">
        <f t="shared" si="56"/>
        <v>0.21840193870314892</v>
      </c>
    </row>
    <row r="382" spans="1:14" x14ac:dyDescent="0.25">
      <c r="A382" s="11" t="s">
        <v>50</v>
      </c>
      <c r="B382" s="11" t="s">
        <v>19</v>
      </c>
      <c r="C382" s="11" t="s">
        <v>32</v>
      </c>
      <c r="D382" s="11" t="s">
        <v>52</v>
      </c>
      <c r="E382" s="49">
        <v>1443597</v>
      </c>
      <c r="F382" s="15">
        <v>2</v>
      </c>
      <c r="G382" s="16">
        <f t="shared" si="51"/>
        <v>57743.88</v>
      </c>
      <c r="H382" s="16">
        <f t="shared" si="52"/>
        <v>1385853.12</v>
      </c>
      <c r="I382" s="16">
        <f t="shared" si="53"/>
        <v>1501340.88</v>
      </c>
      <c r="J382" s="43">
        <v>0.20270003295497133</v>
      </c>
      <c r="K382" s="44">
        <v>1.9</v>
      </c>
      <c r="L382" s="43">
        <f t="shared" si="54"/>
        <v>7.7026012522889101E-3</v>
      </c>
      <c r="M382" s="43">
        <f t="shared" si="55"/>
        <v>0.19499743170268241</v>
      </c>
      <c r="N382" s="43">
        <f t="shared" si="56"/>
        <v>0.21040263420726024</v>
      </c>
    </row>
    <row r="383" spans="1:14" x14ac:dyDescent="0.25">
      <c r="A383" s="11" t="s">
        <v>50</v>
      </c>
      <c r="B383" s="11" t="s">
        <v>19</v>
      </c>
      <c r="C383" s="11" t="s">
        <v>22</v>
      </c>
      <c r="D383" s="11" t="s">
        <v>52</v>
      </c>
      <c r="E383" s="49">
        <v>1556791</v>
      </c>
      <c r="F383" s="15">
        <v>1.8</v>
      </c>
      <c r="G383" s="16">
        <f t="shared" si="51"/>
        <v>56044.476000000002</v>
      </c>
      <c r="H383" s="16">
        <f t="shared" si="52"/>
        <v>1500746.524</v>
      </c>
      <c r="I383" s="16">
        <f t="shared" si="53"/>
        <v>1612835.476</v>
      </c>
      <c r="J383" s="43">
        <v>0.18764957781614308</v>
      </c>
      <c r="K383" s="44">
        <v>1.8</v>
      </c>
      <c r="L383" s="43">
        <f t="shared" si="54"/>
        <v>6.7553848013811512E-3</v>
      </c>
      <c r="M383" s="43">
        <f t="shared" si="55"/>
        <v>0.18089419301476192</v>
      </c>
      <c r="N383" s="43">
        <f t="shared" si="56"/>
        <v>0.19440496261752424</v>
      </c>
    </row>
    <row r="384" spans="1:14" x14ac:dyDescent="0.25">
      <c r="A384" s="11" t="s">
        <v>50</v>
      </c>
      <c r="B384" s="11" t="s">
        <v>19</v>
      </c>
      <c r="C384" s="11" t="s">
        <v>1</v>
      </c>
      <c r="D384" s="11" t="s">
        <v>52</v>
      </c>
      <c r="E384" s="49">
        <v>346560</v>
      </c>
      <c r="F384" s="15">
        <v>3.1</v>
      </c>
      <c r="G384" s="16">
        <f t="shared" si="51"/>
        <v>21486.720000000001</v>
      </c>
      <c r="H384" s="16">
        <f t="shared" si="52"/>
        <v>325073.28000000003</v>
      </c>
      <c r="I384" s="16">
        <f t="shared" si="53"/>
        <v>368046.72</v>
      </c>
      <c r="J384" s="43">
        <v>8.8975701130373439E-2</v>
      </c>
      <c r="K384" s="44">
        <v>3.1</v>
      </c>
      <c r="L384" s="43">
        <f t="shared" si="54"/>
        <v>5.5164934700831537E-3</v>
      </c>
      <c r="M384" s="43">
        <f t="shared" si="55"/>
        <v>8.3459207660290288E-2</v>
      </c>
      <c r="N384" s="43">
        <f t="shared" si="56"/>
        <v>9.4492194600456589E-2</v>
      </c>
    </row>
    <row r="385" spans="1:14" x14ac:dyDescent="0.25">
      <c r="A385" s="11" t="s">
        <v>50</v>
      </c>
      <c r="B385" s="11" t="s">
        <v>19</v>
      </c>
      <c r="C385" s="11" t="s">
        <v>0</v>
      </c>
      <c r="D385" s="11" t="s">
        <v>52</v>
      </c>
      <c r="E385" s="49">
        <v>4478575</v>
      </c>
      <c r="F385" s="15">
        <v>1</v>
      </c>
      <c r="G385" s="16">
        <f t="shared" si="51"/>
        <v>89571.5</v>
      </c>
      <c r="H385" s="16">
        <f t="shared" si="52"/>
        <v>4389003.5</v>
      </c>
      <c r="I385" s="16">
        <f t="shared" si="53"/>
        <v>4568146.5</v>
      </c>
      <c r="J385" s="43">
        <v>0.16601878966859593</v>
      </c>
      <c r="K385" s="44">
        <v>1</v>
      </c>
      <c r="L385" s="43">
        <f t="shared" si="54"/>
        <v>3.3203757933719185E-3</v>
      </c>
      <c r="M385" s="43">
        <f t="shared" si="55"/>
        <v>0.16269841387522402</v>
      </c>
      <c r="N385" s="43">
        <f t="shared" si="56"/>
        <v>0.16933916546196784</v>
      </c>
    </row>
    <row r="386" spans="1:14" x14ac:dyDescent="0.25">
      <c r="A386" s="11" t="s">
        <v>50</v>
      </c>
      <c r="B386" s="11" t="s">
        <v>30</v>
      </c>
      <c r="C386" s="11" t="s">
        <v>21</v>
      </c>
      <c r="D386" s="11" t="s">
        <v>52</v>
      </c>
      <c r="E386" s="49">
        <v>115887</v>
      </c>
      <c r="F386" s="15">
        <v>9.9</v>
      </c>
      <c r="G386" s="16">
        <f t="shared" ref="G386:G449" si="57">2*(E386*F386/100)</f>
        <v>22945.626</v>
      </c>
      <c r="H386" s="16">
        <f t="shared" ref="H386:H449" si="58">E386-G386</f>
        <v>92941.373999999996</v>
      </c>
      <c r="I386" s="16">
        <f t="shared" ref="I386:I449" si="59">E386+G386</f>
        <v>138832.62599999999</v>
      </c>
      <c r="J386" s="43">
        <v>6.7867611102489248E-2</v>
      </c>
      <c r="K386" s="44">
        <v>9.9</v>
      </c>
      <c r="L386" s="43">
        <f t="shared" si="54"/>
        <v>1.343778699829287E-2</v>
      </c>
      <c r="M386" s="43">
        <f t="shared" si="55"/>
        <v>5.4429824104196375E-2</v>
      </c>
      <c r="N386" s="43">
        <f t="shared" si="56"/>
        <v>8.130539810078212E-2</v>
      </c>
    </row>
    <row r="387" spans="1:14" x14ac:dyDescent="0.25">
      <c r="A387" s="11" t="s">
        <v>50</v>
      </c>
      <c r="B387" s="11" t="s">
        <v>30</v>
      </c>
      <c r="C387" s="11" t="s">
        <v>31</v>
      </c>
      <c r="D387" s="11" t="s">
        <v>52</v>
      </c>
      <c r="E387" s="49">
        <v>519177</v>
      </c>
      <c r="F387" s="15">
        <v>3.1</v>
      </c>
      <c r="G387" s="16">
        <f t="shared" si="57"/>
        <v>32188.973999999998</v>
      </c>
      <c r="H387" s="16">
        <f t="shared" si="58"/>
        <v>486988.02600000001</v>
      </c>
      <c r="I387" s="16">
        <f t="shared" si="59"/>
        <v>551365.97400000005</v>
      </c>
      <c r="J387" s="43">
        <v>0.23699267079565872</v>
      </c>
      <c r="K387" s="44">
        <v>3.1</v>
      </c>
      <c r="L387" s="43">
        <f t="shared" si="54"/>
        <v>1.4693545589330842E-2</v>
      </c>
      <c r="M387" s="43">
        <f t="shared" si="55"/>
        <v>0.22229912520632789</v>
      </c>
      <c r="N387" s="43">
        <f t="shared" si="56"/>
        <v>0.25168621638498956</v>
      </c>
    </row>
    <row r="388" spans="1:14" x14ac:dyDescent="0.25">
      <c r="A388" s="11" t="s">
        <v>50</v>
      </c>
      <c r="B388" s="11" t="s">
        <v>30</v>
      </c>
      <c r="C388" s="11" t="s">
        <v>32</v>
      </c>
      <c r="D388" s="11" t="s">
        <v>52</v>
      </c>
      <c r="E388" s="49">
        <v>808812</v>
      </c>
      <c r="F388" s="15">
        <v>2.4</v>
      </c>
      <c r="G388" s="16">
        <f t="shared" si="57"/>
        <v>38822.975999999995</v>
      </c>
      <c r="H388" s="16">
        <f t="shared" si="58"/>
        <v>769989.02399999998</v>
      </c>
      <c r="I388" s="16">
        <f t="shared" si="59"/>
        <v>847634.97600000002</v>
      </c>
      <c r="J388" s="43">
        <v>0.22693366329133102</v>
      </c>
      <c r="K388" s="44">
        <v>2.2999999999999998</v>
      </c>
      <c r="L388" s="43">
        <f t="shared" si="54"/>
        <v>1.0438948511401227E-2</v>
      </c>
      <c r="M388" s="43">
        <f t="shared" si="55"/>
        <v>0.21649471477992979</v>
      </c>
      <c r="N388" s="43">
        <f t="shared" si="56"/>
        <v>0.23737261180273225</v>
      </c>
    </row>
    <row r="389" spans="1:14" x14ac:dyDescent="0.25">
      <c r="A389" s="11" t="s">
        <v>50</v>
      </c>
      <c r="B389" s="11" t="s">
        <v>30</v>
      </c>
      <c r="C389" s="11" t="s">
        <v>22</v>
      </c>
      <c r="D389" s="11" t="s">
        <v>52</v>
      </c>
      <c r="E389" s="49">
        <v>815476</v>
      </c>
      <c r="F389" s="15">
        <v>2.6</v>
      </c>
      <c r="G389" s="16">
        <f t="shared" si="57"/>
        <v>42404.752</v>
      </c>
      <c r="H389" s="16">
        <f t="shared" si="58"/>
        <v>773071.24800000002</v>
      </c>
      <c r="I389" s="16">
        <f t="shared" si="59"/>
        <v>857880.75199999998</v>
      </c>
      <c r="J389" s="43">
        <v>0.19885841425072798</v>
      </c>
      <c r="K389" s="44">
        <v>2.5</v>
      </c>
      <c r="L389" s="43">
        <f t="shared" si="54"/>
        <v>9.9429207125363989E-3</v>
      </c>
      <c r="M389" s="43">
        <f t="shared" si="55"/>
        <v>0.18891549353819159</v>
      </c>
      <c r="N389" s="43">
        <f t="shared" si="56"/>
        <v>0.20880133496326436</v>
      </c>
    </row>
    <row r="390" spans="1:14" x14ac:dyDescent="0.25">
      <c r="A390" s="11" t="s">
        <v>50</v>
      </c>
      <c r="B390" s="11" t="s">
        <v>30</v>
      </c>
      <c r="C390" s="11" t="s">
        <v>1</v>
      </c>
      <c r="D390" s="11" t="s">
        <v>52</v>
      </c>
      <c r="E390" s="49">
        <v>169421</v>
      </c>
      <c r="F390" s="15">
        <v>4.5</v>
      </c>
      <c r="G390" s="16">
        <f t="shared" si="57"/>
        <v>15247.89</v>
      </c>
      <c r="H390" s="16">
        <f t="shared" si="58"/>
        <v>154173.10999999999</v>
      </c>
      <c r="I390" s="16">
        <f t="shared" si="59"/>
        <v>184668.89</v>
      </c>
      <c r="J390" s="43">
        <v>9.7729709898723274E-2</v>
      </c>
      <c r="K390" s="44">
        <v>4.5</v>
      </c>
      <c r="L390" s="43">
        <f t="shared" si="54"/>
        <v>8.7956738908850952E-3</v>
      </c>
      <c r="M390" s="43">
        <f t="shared" si="55"/>
        <v>8.8934036007838183E-2</v>
      </c>
      <c r="N390" s="43">
        <f t="shared" si="56"/>
        <v>0.10652538378960837</v>
      </c>
    </row>
    <row r="391" spans="1:14" x14ac:dyDescent="0.25">
      <c r="A391" s="11" t="s">
        <v>50</v>
      </c>
      <c r="B391" s="11" t="s">
        <v>30</v>
      </c>
      <c r="C391" s="11" t="s">
        <v>0</v>
      </c>
      <c r="D391" s="11" t="s">
        <v>52</v>
      </c>
      <c r="E391" s="49">
        <v>2428773</v>
      </c>
      <c r="F391" s="15">
        <v>1.5</v>
      </c>
      <c r="G391" s="16">
        <f t="shared" si="57"/>
        <v>72863.19</v>
      </c>
      <c r="H391" s="16">
        <f t="shared" si="58"/>
        <v>2355909.81</v>
      </c>
      <c r="I391" s="16">
        <f t="shared" si="59"/>
        <v>2501636.19</v>
      </c>
      <c r="J391" s="43">
        <v>0.18266014884771586</v>
      </c>
      <c r="K391" s="44">
        <v>1.5</v>
      </c>
      <c r="L391" s="43">
        <f t="shared" si="54"/>
        <v>5.4798044654314759E-3</v>
      </c>
      <c r="M391" s="43">
        <f t="shared" si="55"/>
        <v>0.17718034438228439</v>
      </c>
      <c r="N391" s="43">
        <f t="shared" si="56"/>
        <v>0.18813995331314734</v>
      </c>
    </row>
    <row r="392" spans="1:14" x14ac:dyDescent="0.25">
      <c r="A392" s="11" t="s">
        <v>50</v>
      </c>
      <c r="B392" s="11" t="s">
        <v>44</v>
      </c>
      <c r="C392" s="11" t="s">
        <v>21</v>
      </c>
      <c r="D392" s="11" t="s">
        <v>52</v>
      </c>
      <c r="E392" s="49">
        <v>114425</v>
      </c>
      <c r="F392" s="15">
        <v>8.9</v>
      </c>
      <c r="G392" s="16">
        <f t="shared" si="57"/>
        <v>20367.650000000001</v>
      </c>
      <c r="H392" s="16">
        <f t="shared" si="58"/>
        <v>94057.35</v>
      </c>
      <c r="I392" s="16">
        <f t="shared" si="59"/>
        <v>134792.65</v>
      </c>
      <c r="J392" s="43">
        <v>7.0168650051449857E-2</v>
      </c>
      <c r="K392" s="44">
        <v>8.9</v>
      </c>
      <c r="L392" s="43">
        <f t="shared" si="54"/>
        <v>1.2490019709158076E-2</v>
      </c>
      <c r="M392" s="43">
        <f t="shared" si="55"/>
        <v>5.767863034229178E-2</v>
      </c>
      <c r="N392" s="43">
        <f t="shared" si="56"/>
        <v>8.2658669760607928E-2</v>
      </c>
    </row>
    <row r="393" spans="1:14" x14ac:dyDescent="0.25">
      <c r="A393" s="11" t="s">
        <v>50</v>
      </c>
      <c r="B393" s="11" t="s">
        <v>44</v>
      </c>
      <c r="C393" s="11" t="s">
        <v>31</v>
      </c>
      <c r="D393" s="11" t="s">
        <v>52</v>
      </c>
      <c r="E393" s="49">
        <v>382138</v>
      </c>
      <c r="F393" s="15">
        <v>3.8</v>
      </c>
      <c r="G393" s="16">
        <f t="shared" si="57"/>
        <v>29042.487999999998</v>
      </c>
      <c r="H393" s="16">
        <f t="shared" si="58"/>
        <v>353095.51199999999</v>
      </c>
      <c r="I393" s="16">
        <f t="shared" si="59"/>
        <v>411180.48800000001</v>
      </c>
      <c r="J393" s="43">
        <v>0.17904899344739289</v>
      </c>
      <c r="K393" s="44">
        <v>3.8</v>
      </c>
      <c r="L393" s="43">
        <f t="shared" si="54"/>
        <v>1.3607723502001859E-2</v>
      </c>
      <c r="M393" s="43">
        <f t="shared" si="55"/>
        <v>0.16544126994539105</v>
      </c>
      <c r="N393" s="43">
        <f t="shared" si="56"/>
        <v>0.19265671694939474</v>
      </c>
    </row>
    <row r="394" spans="1:14" x14ac:dyDescent="0.25">
      <c r="A394" s="11" t="s">
        <v>50</v>
      </c>
      <c r="B394" s="11" t="s">
        <v>44</v>
      </c>
      <c r="C394" s="11" t="s">
        <v>32</v>
      </c>
      <c r="D394" s="11" t="s">
        <v>52</v>
      </c>
      <c r="E394" s="49">
        <v>634785</v>
      </c>
      <c r="F394" s="15">
        <v>3</v>
      </c>
      <c r="G394" s="16">
        <f t="shared" si="57"/>
        <v>38087.1</v>
      </c>
      <c r="H394" s="16">
        <f t="shared" si="58"/>
        <v>596697.9</v>
      </c>
      <c r="I394" s="16">
        <f t="shared" si="59"/>
        <v>672872.1</v>
      </c>
      <c r="J394" s="43">
        <v>0.17842321085607782</v>
      </c>
      <c r="K394" s="44">
        <v>2.9</v>
      </c>
      <c r="L394" s="43">
        <f t="shared" ref="L394:L425" si="60">2*(J394*K394/100)</f>
        <v>1.0348546229652512E-2</v>
      </c>
      <c r="M394" s="43">
        <f t="shared" ref="M394:M425" si="61">J394-L394</f>
        <v>0.16807466462642531</v>
      </c>
      <c r="N394" s="43">
        <f t="shared" ref="N394:N425" si="62">J394+L394</f>
        <v>0.18877175708573032</v>
      </c>
    </row>
    <row r="395" spans="1:14" x14ac:dyDescent="0.25">
      <c r="A395" s="11" t="s">
        <v>50</v>
      </c>
      <c r="B395" s="11" t="s">
        <v>44</v>
      </c>
      <c r="C395" s="11" t="s">
        <v>22</v>
      </c>
      <c r="D395" s="11" t="s">
        <v>52</v>
      </c>
      <c r="E395" s="49">
        <v>741315</v>
      </c>
      <c r="F395" s="15">
        <v>3.2</v>
      </c>
      <c r="G395" s="16">
        <f t="shared" si="57"/>
        <v>47444.160000000003</v>
      </c>
      <c r="H395" s="16">
        <f t="shared" si="58"/>
        <v>693870.84</v>
      </c>
      <c r="I395" s="16">
        <f t="shared" si="59"/>
        <v>788759.16</v>
      </c>
      <c r="J395" s="43">
        <v>0.17669372753534757</v>
      </c>
      <c r="K395" s="44">
        <v>3.2</v>
      </c>
      <c r="L395" s="43">
        <f t="shared" si="60"/>
        <v>1.1308398562262244E-2</v>
      </c>
      <c r="M395" s="43">
        <f t="shared" si="61"/>
        <v>0.16538532897308533</v>
      </c>
      <c r="N395" s="43">
        <f t="shared" si="62"/>
        <v>0.1880021260976098</v>
      </c>
    </row>
    <row r="396" spans="1:14" x14ac:dyDescent="0.25">
      <c r="A396" s="11" t="s">
        <v>50</v>
      </c>
      <c r="B396" s="11" t="s">
        <v>44</v>
      </c>
      <c r="C396" s="11" t="s">
        <v>1</v>
      </c>
      <c r="D396" s="11" t="s">
        <v>52</v>
      </c>
      <c r="E396" s="49">
        <v>177139</v>
      </c>
      <c r="F396" s="15">
        <v>4.5</v>
      </c>
      <c r="G396" s="16">
        <f t="shared" si="57"/>
        <v>15942.51</v>
      </c>
      <c r="H396" s="16">
        <f t="shared" si="58"/>
        <v>161196.49</v>
      </c>
      <c r="I396" s="16">
        <f t="shared" si="59"/>
        <v>193081.51</v>
      </c>
      <c r="J396" s="43">
        <v>8.1954577272720958E-2</v>
      </c>
      <c r="K396" s="44">
        <v>4.5</v>
      </c>
      <c r="L396" s="43">
        <f t="shared" si="60"/>
        <v>7.3759119545448856E-3</v>
      </c>
      <c r="M396" s="43">
        <f t="shared" si="61"/>
        <v>7.4578665318176071E-2</v>
      </c>
      <c r="N396" s="43">
        <f t="shared" si="62"/>
        <v>8.9330489227265844E-2</v>
      </c>
    </row>
    <row r="397" spans="1:14" x14ac:dyDescent="0.25">
      <c r="A397" s="11" t="s">
        <v>50</v>
      </c>
      <c r="B397" s="11" t="s">
        <v>44</v>
      </c>
      <c r="C397" s="11" t="s">
        <v>0</v>
      </c>
      <c r="D397" s="11" t="s">
        <v>52</v>
      </c>
      <c r="E397" s="49">
        <v>2049802</v>
      </c>
      <c r="F397" s="15">
        <v>1.5</v>
      </c>
      <c r="G397" s="16">
        <f t="shared" si="57"/>
        <v>61494.06</v>
      </c>
      <c r="H397" s="16">
        <f t="shared" si="58"/>
        <v>1988307.94</v>
      </c>
      <c r="I397" s="16">
        <f t="shared" si="59"/>
        <v>2111296.06</v>
      </c>
      <c r="J397" s="43">
        <v>0.14984330359058504</v>
      </c>
      <c r="K397" s="44">
        <v>1.5</v>
      </c>
      <c r="L397" s="43">
        <f t="shared" si="60"/>
        <v>4.4952991077175505E-3</v>
      </c>
      <c r="M397" s="43">
        <f t="shared" si="61"/>
        <v>0.1453480044828675</v>
      </c>
      <c r="N397" s="43">
        <f t="shared" si="62"/>
        <v>0.15433860269830257</v>
      </c>
    </row>
    <row r="398" spans="1:14" x14ac:dyDescent="0.25">
      <c r="A398" s="11" t="s">
        <v>50</v>
      </c>
      <c r="B398" s="11" t="s">
        <v>19</v>
      </c>
      <c r="C398" s="11" t="s">
        <v>21</v>
      </c>
      <c r="D398" s="11" t="s">
        <v>55</v>
      </c>
      <c r="E398" s="49">
        <v>395876</v>
      </c>
      <c r="F398" s="15">
        <v>3.3</v>
      </c>
      <c r="G398" s="16">
        <f t="shared" si="57"/>
        <v>26127.815999999995</v>
      </c>
      <c r="H398" s="16">
        <f t="shared" si="58"/>
        <v>369748.18400000001</v>
      </c>
      <c r="I398" s="16">
        <f t="shared" si="59"/>
        <v>422003.81599999999</v>
      </c>
      <c r="J398" s="43">
        <v>0.11858756315792154</v>
      </c>
      <c r="K398" s="44">
        <v>3.3</v>
      </c>
      <c r="L398" s="43">
        <f t="shared" si="60"/>
        <v>7.8267791684228216E-3</v>
      </c>
      <c r="M398" s="43">
        <f t="shared" si="61"/>
        <v>0.11076078398949872</v>
      </c>
      <c r="N398" s="43">
        <f t="shared" si="62"/>
        <v>0.12641434232634435</v>
      </c>
    </row>
    <row r="399" spans="1:14" x14ac:dyDescent="0.25">
      <c r="A399" s="11" t="s">
        <v>50</v>
      </c>
      <c r="B399" s="11" t="s">
        <v>19</v>
      </c>
      <c r="C399" s="11" t="s">
        <v>31</v>
      </c>
      <c r="D399" s="11" t="s">
        <v>55</v>
      </c>
      <c r="E399" s="49">
        <v>1224285</v>
      </c>
      <c r="F399" s="15">
        <v>2</v>
      </c>
      <c r="G399" s="16">
        <f t="shared" si="57"/>
        <v>48971.4</v>
      </c>
      <c r="H399" s="16">
        <f t="shared" si="58"/>
        <v>1175313.6000000001</v>
      </c>
      <c r="I399" s="16">
        <f t="shared" si="59"/>
        <v>1273256.3999999999</v>
      </c>
      <c r="J399" s="43">
        <v>0.28307475248863978</v>
      </c>
      <c r="K399" s="44">
        <v>2</v>
      </c>
      <c r="L399" s="43">
        <f t="shared" si="60"/>
        <v>1.1322990099545592E-2</v>
      </c>
      <c r="M399" s="43">
        <f t="shared" si="61"/>
        <v>0.27175176238909421</v>
      </c>
      <c r="N399" s="43">
        <f t="shared" si="62"/>
        <v>0.29439774258818535</v>
      </c>
    </row>
    <row r="400" spans="1:14" x14ac:dyDescent="0.25">
      <c r="A400" s="11" t="s">
        <v>50</v>
      </c>
      <c r="B400" s="11" t="s">
        <v>19</v>
      </c>
      <c r="C400" s="11" t="s">
        <v>32</v>
      </c>
      <c r="D400" s="11" t="s">
        <v>55</v>
      </c>
      <c r="E400" s="49">
        <v>2626393</v>
      </c>
      <c r="F400" s="15">
        <v>1.3</v>
      </c>
      <c r="G400" s="16">
        <f t="shared" si="57"/>
        <v>68286.217999999993</v>
      </c>
      <c r="H400" s="16">
        <f t="shared" si="58"/>
        <v>2558106.7820000001</v>
      </c>
      <c r="I400" s="16">
        <f t="shared" si="59"/>
        <v>2694679.2179999999</v>
      </c>
      <c r="J400" s="43">
        <v>0.36878017040261651</v>
      </c>
      <c r="K400" s="44">
        <v>1.3</v>
      </c>
      <c r="L400" s="43">
        <f t="shared" si="60"/>
        <v>9.58828443046803E-3</v>
      </c>
      <c r="M400" s="43">
        <f t="shared" si="61"/>
        <v>0.35919188597214846</v>
      </c>
      <c r="N400" s="43">
        <f t="shared" si="62"/>
        <v>0.37836845483308457</v>
      </c>
    </row>
    <row r="401" spans="1:14" x14ac:dyDescent="0.25">
      <c r="A401" s="11" t="s">
        <v>50</v>
      </c>
      <c r="B401" s="11" t="s">
        <v>19</v>
      </c>
      <c r="C401" s="11" t="s">
        <v>22</v>
      </c>
      <c r="D401" s="11" t="s">
        <v>55</v>
      </c>
      <c r="E401" s="49">
        <v>4070788</v>
      </c>
      <c r="F401" s="15">
        <v>0.9</v>
      </c>
      <c r="G401" s="16">
        <f t="shared" si="57"/>
        <v>73274.184000000008</v>
      </c>
      <c r="H401" s="16">
        <f t="shared" si="58"/>
        <v>3997513.8160000001</v>
      </c>
      <c r="I401" s="16">
        <f t="shared" si="59"/>
        <v>4144062.1839999999</v>
      </c>
      <c r="J401" s="43">
        <v>0.49067707198912475</v>
      </c>
      <c r="K401" s="44">
        <v>0.9</v>
      </c>
      <c r="L401" s="43">
        <f t="shared" si="60"/>
        <v>8.8321872958042457E-3</v>
      </c>
      <c r="M401" s="43">
        <f t="shared" si="61"/>
        <v>0.48184488469332049</v>
      </c>
      <c r="N401" s="43">
        <f t="shared" si="62"/>
        <v>0.49950925928492901</v>
      </c>
    </row>
    <row r="402" spans="1:14" x14ac:dyDescent="0.25">
      <c r="A402" s="11" t="s">
        <v>50</v>
      </c>
      <c r="B402" s="11" t="s">
        <v>19</v>
      </c>
      <c r="C402" s="11" t="s">
        <v>1</v>
      </c>
      <c r="D402" s="11" t="s">
        <v>55</v>
      </c>
      <c r="E402" s="49">
        <v>2104732</v>
      </c>
      <c r="F402" s="15">
        <v>0.7</v>
      </c>
      <c r="G402" s="16">
        <f t="shared" si="57"/>
        <v>29466.248</v>
      </c>
      <c r="H402" s="16">
        <f t="shared" si="58"/>
        <v>2075265.7520000001</v>
      </c>
      <c r="I402" s="16">
        <f t="shared" si="59"/>
        <v>2134198.2480000001</v>
      </c>
      <c r="J402" s="43">
        <v>0.54036820576965938</v>
      </c>
      <c r="K402" s="44">
        <v>0.7</v>
      </c>
      <c r="L402" s="43">
        <f t="shared" si="60"/>
        <v>7.5651548807752315E-3</v>
      </c>
      <c r="M402" s="43">
        <f t="shared" si="61"/>
        <v>0.53280305088888413</v>
      </c>
      <c r="N402" s="43">
        <f t="shared" si="62"/>
        <v>0.54793336065043463</v>
      </c>
    </row>
    <row r="403" spans="1:14" x14ac:dyDescent="0.25">
      <c r="A403" s="11" t="s">
        <v>50</v>
      </c>
      <c r="B403" s="11" t="s">
        <v>19</v>
      </c>
      <c r="C403" s="11" t="s">
        <v>0</v>
      </c>
      <c r="D403" s="11" t="s">
        <v>55</v>
      </c>
      <c r="E403" s="49">
        <v>10422074</v>
      </c>
      <c r="F403" s="15">
        <v>0.6</v>
      </c>
      <c r="G403" s="16">
        <f t="shared" si="57"/>
        <v>125064.88799999999</v>
      </c>
      <c r="H403" s="16">
        <f t="shared" si="58"/>
        <v>10297009.112</v>
      </c>
      <c r="I403" s="16">
        <f t="shared" si="59"/>
        <v>10547138.888</v>
      </c>
      <c r="J403" s="43">
        <v>0.38634166254144287</v>
      </c>
      <c r="K403" s="44">
        <v>0.6</v>
      </c>
      <c r="L403" s="43">
        <f t="shared" si="60"/>
        <v>4.636099950497314E-3</v>
      </c>
      <c r="M403" s="43">
        <f t="shared" si="61"/>
        <v>0.38170556259094557</v>
      </c>
      <c r="N403" s="43">
        <f t="shared" si="62"/>
        <v>0.39097776249194016</v>
      </c>
    </row>
    <row r="404" spans="1:14" x14ac:dyDescent="0.25">
      <c r="A404" s="11" t="s">
        <v>50</v>
      </c>
      <c r="B404" s="11" t="s">
        <v>30</v>
      </c>
      <c r="C404" s="11" t="s">
        <v>21</v>
      </c>
      <c r="D404" s="11" t="s">
        <v>55</v>
      </c>
      <c r="E404" s="49">
        <v>196975</v>
      </c>
      <c r="F404" s="15">
        <v>5.3</v>
      </c>
      <c r="G404" s="16">
        <f t="shared" si="57"/>
        <v>20879.349999999999</v>
      </c>
      <c r="H404" s="16">
        <f t="shared" si="58"/>
        <v>176095.65</v>
      </c>
      <c r="I404" s="16">
        <f t="shared" si="59"/>
        <v>217854.35</v>
      </c>
      <c r="J404" s="43">
        <v>0.11535567144643333</v>
      </c>
      <c r="K404" s="44">
        <v>5.2</v>
      </c>
      <c r="L404" s="43">
        <f t="shared" si="60"/>
        <v>1.1996989830429065E-2</v>
      </c>
      <c r="M404" s="43">
        <f t="shared" si="61"/>
        <v>0.10335868161600426</v>
      </c>
      <c r="N404" s="43">
        <f t="shared" si="62"/>
        <v>0.1273526612768624</v>
      </c>
    </row>
    <row r="405" spans="1:14" x14ac:dyDescent="0.25">
      <c r="A405" s="11" t="s">
        <v>50</v>
      </c>
      <c r="B405" s="11" t="s">
        <v>30</v>
      </c>
      <c r="C405" s="11" t="s">
        <v>31</v>
      </c>
      <c r="D405" s="11" t="s">
        <v>55</v>
      </c>
      <c r="E405" s="49">
        <v>605044</v>
      </c>
      <c r="F405" s="15">
        <v>3.1</v>
      </c>
      <c r="G405" s="16">
        <f t="shared" si="57"/>
        <v>37512.728000000003</v>
      </c>
      <c r="H405" s="16">
        <f t="shared" si="58"/>
        <v>567531.272</v>
      </c>
      <c r="I405" s="16">
        <f t="shared" si="59"/>
        <v>642556.728</v>
      </c>
      <c r="J405" s="43">
        <v>0.27618903285177987</v>
      </c>
      <c r="K405" s="44">
        <v>3.1</v>
      </c>
      <c r="L405" s="43">
        <f t="shared" si="60"/>
        <v>1.7123720036810352E-2</v>
      </c>
      <c r="M405" s="43">
        <f t="shared" si="61"/>
        <v>0.25906531281496953</v>
      </c>
      <c r="N405" s="43">
        <f t="shared" si="62"/>
        <v>0.29331275288859021</v>
      </c>
    </row>
    <row r="406" spans="1:14" x14ac:dyDescent="0.25">
      <c r="A406" s="11" t="s">
        <v>50</v>
      </c>
      <c r="B406" s="11" t="s">
        <v>30</v>
      </c>
      <c r="C406" s="11" t="s">
        <v>32</v>
      </c>
      <c r="D406" s="11" t="s">
        <v>55</v>
      </c>
      <c r="E406" s="49">
        <v>1348050</v>
      </c>
      <c r="F406" s="15">
        <v>2</v>
      </c>
      <c r="G406" s="16">
        <f t="shared" si="57"/>
        <v>53922</v>
      </c>
      <c r="H406" s="16">
        <f t="shared" si="58"/>
        <v>1294128</v>
      </c>
      <c r="I406" s="16">
        <f t="shared" si="59"/>
        <v>1401972</v>
      </c>
      <c r="J406" s="43">
        <v>0.37823118944807793</v>
      </c>
      <c r="K406" s="44">
        <v>1.9</v>
      </c>
      <c r="L406" s="43">
        <f t="shared" si="60"/>
        <v>1.4372785199026961E-2</v>
      </c>
      <c r="M406" s="43">
        <f t="shared" si="61"/>
        <v>0.36385840424905097</v>
      </c>
      <c r="N406" s="43">
        <f t="shared" si="62"/>
        <v>0.39260397464710489</v>
      </c>
    </row>
    <row r="407" spans="1:14" x14ac:dyDescent="0.25">
      <c r="A407" s="11" t="s">
        <v>50</v>
      </c>
      <c r="B407" s="11" t="s">
        <v>30</v>
      </c>
      <c r="C407" s="11" t="s">
        <v>22</v>
      </c>
      <c r="D407" s="11" t="s">
        <v>55</v>
      </c>
      <c r="E407" s="49">
        <v>2214550</v>
      </c>
      <c r="F407" s="15">
        <v>1.5</v>
      </c>
      <c r="G407" s="16">
        <f t="shared" si="57"/>
        <v>66436.5</v>
      </c>
      <c r="H407" s="16">
        <f t="shared" si="58"/>
        <v>2148113.5</v>
      </c>
      <c r="I407" s="16">
        <f t="shared" si="59"/>
        <v>2280986.5</v>
      </c>
      <c r="J407" s="43">
        <v>0.54003048683094246</v>
      </c>
      <c r="K407" s="44">
        <v>1.2</v>
      </c>
      <c r="L407" s="43">
        <f t="shared" si="60"/>
        <v>1.2960731683942619E-2</v>
      </c>
      <c r="M407" s="43">
        <f t="shared" si="61"/>
        <v>0.52706975514699983</v>
      </c>
      <c r="N407" s="43">
        <f t="shared" si="62"/>
        <v>0.55299121851488509</v>
      </c>
    </row>
    <row r="408" spans="1:14" x14ac:dyDescent="0.25">
      <c r="A408" s="11" t="s">
        <v>50</v>
      </c>
      <c r="B408" s="11" t="s">
        <v>30</v>
      </c>
      <c r="C408" s="11" t="s">
        <v>1</v>
      </c>
      <c r="D408" s="11" t="s">
        <v>55</v>
      </c>
      <c r="E408" s="49">
        <v>1199675</v>
      </c>
      <c r="F408" s="15">
        <v>1.5</v>
      </c>
      <c r="G408" s="16">
        <f t="shared" si="57"/>
        <v>35990.25</v>
      </c>
      <c r="H408" s="16">
        <f t="shared" si="58"/>
        <v>1163684.75</v>
      </c>
      <c r="I408" s="16">
        <f t="shared" si="59"/>
        <v>1235665.25</v>
      </c>
      <c r="J408" s="43">
        <v>0.69202690175805148</v>
      </c>
      <c r="K408" s="44">
        <v>1.5</v>
      </c>
      <c r="L408" s="43">
        <f t="shared" si="60"/>
        <v>2.0760807052741543E-2</v>
      </c>
      <c r="M408" s="43">
        <f t="shared" si="61"/>
        <v>0.67126609470530996</v>
      </c>
      <c r="N408" s="43">
        <f t="shared" si="62"/>
        <v>0.71278770881079301</v>
      </c>
    </row>
    <row r="409" spans="1:14" x14ac:dyDescent="0.25">
      <c r="A409" s="11" t="s">
        <v>50</v>
      </c>
      <c r="B409" s="11" t="s">
        <v>30</v>
      </c>
      <c r="C409" s="11" t="s">
        <v>0</v>
      </c>
      <c r="D409" s="11" t="s">
        <v>55</v>
      </c>
      <c r="E409" s="49">
        <v>5564294</v>
      </c>
      <c r="F409" s="15">
        <v>0.9</v>
      </c>
      <c r="G409" s="16">
        <f t="shared" si="57"/>
        <v>100157.29200000002</v>
      </c>
      <c r="H409" s="16">
        <f t="shared" si="58"/>
        <v>5464136.7079999996</v>
      </c>
      <c r="I409" s="16">
        <f t="shared" si="59"/>
        <v>5664451.2920000004</v>
      </c>
      <c r="J409" s="43">
        <v>0.41847252512789473</v>
      </c>
      <c r="K409" s="44">
        <v>0.8</v>
      </c>
      <c r="L409" s="43">
        <f t="shared" si="60"/>
        <v>6.695560402046317E-3</v>
      </c>
      <c r="M409" s="43">
        <f t="shared" si="61"/>
        <v>0.4117769647258484</v>
      </c>
      <c r="N409" s="43">
        <f t="shared" si="62"/>
        <v>0.42516808552994106</v>
      </c>
    </row>
    <row r="410" spans="1:14" x14ac:dyDescent="0.25">
      <c r="A410" s="11" t="s">
        <v>50</v>
      </c>
      <c r="B410" s="11" t="s">
        <v>44</v>
      </c>
      <c r="C410" s="11" t="s">
        <v>21</v>
      </c>
      <c r="D410" s="11" t="s">
        <v>55</v>
      </c>
      <c r="E410" s="49">
        <v>198901</v>
      </c>
      <c r="F410" s="15">
        <v>5.3</v>
      </c>
      <c r="G410" s="16">
        <f t="shared" si="57"/>
        <v>21083.506000000001</v>
      </c>
      <c r="H410" s="16">
        <f t="shared" si="58"/>
        <v>177817.49400000001</v>
      </c>
      <c r="I410" s="16">
        <f t="shared" si="59"/>
        <v>219984.50599999999</v>
      </c>
      <c r="J410" s="43">
        <v>0.12197172526880863</v>
      </c>
      <c r="K410" s="44">
        <v>5.2</v>
      </c>
      <c r="L410" s="43">
        <f t="shared" si="60"/>
        <v>1.2685059427956098E-2</v>
      </c>
      <c r="M410" s="43">
        <f t="shared" si="61"/>
        <v>0.10928666584085253</v>
      </c>
      <c r="N410" s="43">
        <f t="shared" si="62"/>
        <v>0.13465678469676473</v>
      </c>
    </row>
    <row r="411" spans="1:14" x14ac:dyDescent="0.25">
      <c r="A411" s="11" t="s">
        <v>50</v>
      </c>
      <c r="B411" s="11" t="s">
        <v>44</v>
      </c>
      <c r="C411" s="11" t="s">
        <v>31</v>
      </c>
      <c r="D411" s="11" t="s">
        <v>55</v>
      </c>
      <c r="E411" s="49">
        <v>619241</v>
      </c>
      <c r="F411" s="15">
        <v>3.1</v>
      </c>
      <c r="G411" s="16">
        <f t="shared" si="57"/>
        <v>38392.942000000003</v>
      </c>
      <c r="H411" s="16">
        <f t="shared" si="58"/>
        <v>580848.05799999996</v>
      </c>
      <c r="I411" s="16">
        <f t="shared" si="59"/>
        <v>657633.94200000004</v>
      </c>
      <c r="J411" s="43">
        <v>0.29014250807655095</v>
      </c>
      <c r="K411" s="44">
        <v>3.1</v>
      </c>
      <c r="L411" s="43">
        <f t="shared" si="60"/>
        <v>1.7988835500746158E-2</v>
      </c>
      <c r="M411" s="43">
        <f t="shared" si="61"/>
        <v>0.27215367257580481</v>
      </c>
      <c r="N411" s="43">
        <f t="shared" si="62"/>
        <v>0.3081313435772971</v>
      </c>
    </row>
    <row r="412" spans="1:14" x14ac:dyDescent="0.25">
      <c r="A412" s="11" t="s">
        <v>50</v>
      </c>
      <c r="B412" s="11" t="s">
        <v>44</v>
      </c>
      <c r="C412" s="11" t="s">
        <v>32</v>
      </c>
      <c r="D412" s="11" t="s">
        <v>55</v>
      </c>
      <c r="E412" s="49">
        <v>1278343</v>
      </c>
      <c r="F412" s="15">
        <v>2</v>
      </c>
      <c r="G412" s="16">
        <f t="shared" si="57"/>
        <v>51133.72</v>
      </c>
      <c r="H412" s="16">
        <f t="shared" si="58"/>
        <v>1227209.28</v>
      </c>
      <c r="I412" s="16">
        <f t="shared" si="59"/>
        <v>1329476.72</v>
      </c>
      <c r="J412" s="43">
        <v>0.35931230674226877</v>
      </c>
      <c r="K412" s="44">
        <v>1.9</v>
      </c>
      <c r="L412" s="43">
        <f t="shared" si="60"/>
        <v>1.3653867656206213E-2</v>
      </c>
      <c r="M412" s="43">
        <f t="shared" si="61"/>
        <v>0.34565843908606259</v>
      </c>
      <c r="N412" s="43">
        <f t="shared" si="62"/>
        <v>0.37296617439847496</v>
      </c>
    </row>
    <row r="413" spans="1:14" x14ac:dyDescent="0.25">
      <c r="A413" s="11" t="s">
        <v>50</v>
      </c>
      <c r="B413" s="11" t="s">
        <v>44</v>
      </c>
      <c r="C413" s="11" t="s">
        <v>22</v>
      </c>
      <c r="D413" s="11" t="s">
        <v>55</v>
      </c>
      <c r="E413" s="49">
        <v>1856238</v>
      </c>
      <c r="F413" s="15">
        <v>1.8</v>
      </c>
      <c r="G413" s="16">
        <f t="shared" si="57"/>
        <v>66824.567999999999</v>
      </c>
      <c r="H413" s="16">
        <f t="shared" si="58"/>
        <v>1789413.432</v>
      </c>
      <c r="I413" s="16">
        <f t="shared" si="59"/>
        <v>1923062.568</v>
      </c>
      <c r="J413" s="43">
        <v>0.44243757567668063</v>
      </c>
      <c r="K413" s="44">
        <v>1.5</v>
      </c>
      <c r="L413" s="43">
        <f t="shared" si="60"/>
        <v>1.327312727030042E-2</v>
      </c>
      <c r="M413" s="43">
        <f t="shared" si="61"/>
        <v>0.42916444840638018</v>
      </c>
      <c r="N413" s="43">
        <f t="shared" si="62"/>
        <v>0.45571070294698107</v>
      </c>
    </row>
    <row r="414" spans="1:14" x14ac:dyDescent="0.25">
      <c r="A414" s="11" t="s">
        <v>50</v>
      </c>
      <c r="B414" s="11" t="s">
        <v>44</v>
      </c>
      <c r="C414" s="11" t="s">
        <v>1</v>
      </c>
      <c r="D414" s="11" t="s">
        <v>55</v>
      </c>
      <c r="E414" s="49">
        <v>905057</v>
      </c>
      <c r="F414" s="15">
        <v>1.9</v>
      </c>
      <c r="G414" s="16">
        <f t="shared" si="57"/>
        <v>34392.165999999997</v>
      </c>
      <c r="H414" s="16">
        <f t="shared" si="58"/>
        <v>870664.83400000003</v>
      </c>
      <c r="I414" s="16">
        <f t="shared" si="59"/>
        <v>939449.16599999997</v>
      </c>
      <c r="J414" s="43">
        <v>0.41873084889672529</v>
      </c>
      <c r="K414" s="44">
        <v>1.6</v>
      </c>
      <c r="L414" s="43">
        <f t="shared" si="60"/>
        <v>1.3399387164695211E-2</v>
      </c>
      <c r="M414" s="43">
        <f t="shared" si="61"/>
        <v>0.40533146173203011</v>
      </c>
      <c r="N414" s="43">
        <f t="shared" si="62"/>
        <v>0.43213023606142048</v>
      </c>
    </row>
    <row r="415" spans="1:14" x14ac:dyDescent="0.25">
      <c r="A415" s="11" t="s">
        <v>50</v>
      </c>
      <c r="B415" s="11" t="s">
        <v>44</v>
      </c>
      <c r="C415" s="11" t="s">
        <v>0</v>
      </c>
      <c r="D415" s="11" t="s">
        <v>55</v>
      </c>
      <c r="E415" s="49">
        <v>4857780</v>
      </c>
      <c r="F415" s="15">
        <v>1</v>
      </c>
      <c r="G415" s="16">
        <f t="shared" si="57"/>
        <v>97155.6</v>
      </c>
      <c r="H415" s="16">
        <f t="shared" si="58"/>
        <v>4760624.4000000004</v>
      </c>
      <c r="I415" s="16">
        <f t="shared" si="59"/>
        <v>4954935.5999999996</v>
      </c>
      <c r="J415" s="43">
        <v>0.35511030007594502</v>
      </c>
      <c r="K415" s="44">
        <v>0.9</v>
      </c>
      <c r="L415" s="43">
        <f t="shared" si="60"/>
        <v>6.391985401367011E-3</v>
      </c>
      <c r="M415" s="43">
        <f t="shared" si="61"/>
        <v>0.34871831467457803</v>
      </c>
      <c r="N415" s="43">
        <f t="shared" si="62"/>
        <v>0.361502285477312</v>
      </c>
    </row>
    <row r="416" spans="1:14" x14ac:dyDescent="0.25">
      <c r="A416" s="11" t="s">
        <v>50</v>
      </c>
      <c r="B416" s="11" t="s">
        <v>19</v>
      </c>
      <c r="C416" s="11" t="s">
        <v>21</v>
      </c>
      <c r="D416" s="11" t="s">
        <v>53</v>
      </c>
      <c r="E416" s="49">
        <v>65104</v>
      </c>
      <c r="F416" s="15">
        <v>8.6</v>
      </c>
      <c r="G416" s="16">
        <f t="shared" si="57"/>
        <v>11197.888000000001</v>
      </c>
      <c r="H416" s="16">
        <f t="shared" si="58"/>
        <v>53906.112000000001</v>
      </c>
      <c r="I416" s="16">
        <f t="shared" si="59"/>
        <v>76301.888000000006</v>
      </c>
      <c r="J416" s="43">
        <v>1.9502381331107023E-2</v>
      </c>
      <c r="K416" s="44">
        <v>8.6</v>
      </c>
      <c r="L416" s="43">
        <f t="shared" si="60"/>
        <v>3.3544095889504076E-3</v>
      </c>
      <c r="M416" s="43">
        <f t="shared" si="61"/>
        <v>1.6147971742156614E-2</v>
      </c>
      <c r="N416" s="43">
        <f t="shared" si="62"/>
        <v>2.2856790920057431E-2</v>
      </c>
    </row>
    <row r="417" spans="1:14" x14ac:dyDescent="0.25">
      <c r="A417" s="11" t="s">
        <v>50</v>
      </c>
      <c r="B417" s="11" t="s">
        <v>19</v>
      </c>
      <c r="C417" s="11" t="s">
        <v>31</v>
      </c>
      <c r="D417" s="11" t="s">
        <v>53</v>
      </c>
      <c r="E417" s="49">
        <v>506769</v>
      </c>
      <c r="F417" s="15">
        <v>3.1</v>
      </c>
      <c r="G417" s="16">
        <f t="shared" si="57"/>
        <v>31419.678000000004</v>
      </c>
      <c r="H417" s="16">
        <f t="shared" si="58"/>
        <v>475349.32199999999</v>
      </c>
      <c r="I417" s="16">
        <f t="shared" si="59"/>
        <v>538188.67799999996</v>
      </c>
      <c r="J417" s="43">
        <v>0.11717329644969553</v>
      </c>
      <c r="K417" s="44">
        <v>3.1</v>
      </c>
      <c r="L417" s="43">
        <f t="shared" si="60"/>
        <v>7.2647443798811231E-3</v>
      </c>
      <c r="M417" s="43">
        <f t="shared" si="61"/>
        <v>0.1099085520698144</v>
      </c>
      <c r="N417" s="43">
        <f t="shared" si="62"/>
        <v>0.12443804082957666</v>
      </c>
    </row>
    <row r="418" spans="1:14" x14ac:dyDescent="0.25">
      <c r="A418" s="11" t="s">
        <v>50</v>
      </c>
      <c r="B418" s="11" t="s">
        <v>19</v>
      </c>
      <c r="C418" s="11" t="s">
        <v>32</v>
      </c>
      <c r="D418" s="11" t="s">
        <v>53</v>
      </c>
      <c r="E418" s="49">
        <v>1364014</v>
      </c>
      <c r="F418" s="15">
        <v>2</v>
      </c>
      <c r="G418" s="16">
        <f t="shared" si="57"/>
        <v>54560.56</v>
      </c>
      <c r="H418" s="16">
        <f t="shared" si="58"/>
        <v>1309453.44</v>
      </c>
      <c r="I418" s="16">
        <f t="shared" si="59"/>
        <v>1418574.56</v>
      </c>
      <c r="J418" s="43">
        <v>0.19152553153757057</v>
      </c>
      <c r="K418" s="44">
        <v>1.9</v>
      </c>
      <c r="L418" s="43">
        <f t="shared" si="60"/>
        <v>7.2779701984276813E-3</v>
      </c>
      <c r="M418" s="43">
        <f t="shared" si="61"/>
        <v>0.18424756133914288</v>
      </c>
      <c r="N418" s="43">
        <f t="shared" si="62"/>
        <v>0.19880350173599826</v>
      </c>
    </row>
    <row r="419" spans="1:14" x14ac:dyDescent="0.25">
      <c r="A419" s="11" t="s">
        <v>50</v>
      </c>
      <c r="B419" s="11" t="s">
        <v>19</v>
      </c>
      <c r="C419" s="11" t="s">
        <v>22</v>
      </c>
      <c r="D419" s="11" t="s">
        <v>53</v>
      </c>
      <c r="E419" s="49">
        <v>2831933</v>
      </c>
      <c r="F419" s="15">
        <v>1.5</v>
      </c>
      <c r="G419" s="16">
        <f t="shared" si="57"/>
        <v>84957.99</v>
      </c>
      <c r="H419" s="16">
        <f t="shared" si="58"/>
        <v>2746975.01</v>
      </c>
      <c r="I419" s="16">
        <f t="shared" si="59"/>
        <v>2916890.99</v>
      </c>
      <c r="J419" s="43">
        <v>0.34135027235743498</v>
      </c>
      <c r="K419" s="44">
        <v>1.4</v>
      </c>
      <c r="L419" s="43">
        <f t="shared" si="60"/>
        <v>9.5578076260081791E-3</v>
      </c>
      <c r="M419" s="43">
        <f t="shared" si="61"/>
        <v>0.33179246473142682</v>
      </c>
      <c r="N419" s="43">
        <f t="shared" si="62"/>
        <v>0.35090807998344314</v>
      </c>
    </row>
    <row r="420" spans="1:14" x14ac:dyDescent="0.25">
      <c r="A420" s="11" t="s">
        <v>50</v>
      </c>
      <c r="B420" s="11" t="s">
        <v>19</v>
      </c>
      <c r="C420" s="11" t="s">
        <v>1</v>
      </c>
      <c r="D420" s="11" t="s">
        <v>53</v>
      </c>
      <c r="E420" s="49">
        <v>1547933</v>
      </c>
      <c r="F420" s="15">
        <v>1.5</v>
      </c>
      <c r="G420" s="16">
        <f t="shared" si="57"/>
        <v>46437.99</v>
      </c>
      <c r="H420" s="16">
        <f t="shared" si="58"/>
        <v>1501495.01</v>
      </c>
      <c r="I420" s="16">
        <f t="shared" si="59"/>
        <v>1594370.99</v>
      </c>
      <c r="J420" s="43">
        <v>0.39741581249377406</v>
      </c>
      <c r="K420" s="44">
        <v>1.4</v>
      </c>
      <c r="L420" s="43">
        <f t="shared" si="60"/>
        <v>1.1127642749825672E-2</v>
      </c>
      <c r="M420" s="43">
        <f t="shared" si="61"/>
        <v>0.38628816974394836</v>
      </c>
      <c r="N420" s="43">
        <f t="shared" si="62"/>
        <v>0.40854345524359975</v>
      </c>
    </row>
    <row r="421" spans="1:14" x14ac:dyDescent="0.25">
      <c r="A421" s="11" t="s">
        <v>50</v>
      </c>
      <c r="B421" s="11" t="s">
        <v>19</v>
      </c>
      <c r="C421" s="11" t="s">
        <v>0</v>
      </c>
      <c r="D421" s="11" t="s">
        <v>53</v>
      </c>
      <c r="E421" s="49">
        <v>6315753</v>
      </c>
      <c r="F421" s="15">
        <v>0.8</v>
      </c>
      <c r="G421" s="16">
        <f t="shared" si="57"/>
        <v>101052.04800000001</v>
      </c>
      <c r="H421" s="16">
        <f t="shared" si="58"/>
        <v>6214700.9519999996</v>
      </c>
      <c r="I421" s="16">
        <f t="shared" si="59"/>
        <v>6416805.0480000004</v>
      </c>
      <c r="J421" s="43">
        <v>0.23412216361360563</v>
      </c>
      <c r="K421" s="44">
        <v>0.7</v>
      </c>
      <c r="L421" s="43">
        <f t="shared" si="60"/>
        <v>3.2777102905904788E-3</v>
      </c>
      <c r="M421" s="43">
        <f t="shared" si="61"/>
        <v>0.23084445332301515</v>
      </c>
      <c r="N421" s="43">
        <f t="shared" si="62"/>
        <v>0.23739987390419612</v>
      </c>
    </row>
    <row r="422" spans="1:14" x14ac:dyDescent="0.25">
      <c r="A422" s="11" t="s">
        <v>50</v>
      </c>
      <c r="B422" s="11" t="s">
        <v>30</v>
      </c>
      <c r="C422" s="11" t="s">
        <v>21</v>
      </c>
      <c r="D422" s="11" t="s">
        <v>53</v>
      </c>
      <c r="E422" s="49">
        <v>27742</v>
      </c>
      <c r="F422" s="15">
        <v>13.3</v>
      </c>
      <c r="G422" s="16">
        <f t="shared" si="57"/>
        <v>7379.3720000000003</v>
      </c>
      <c r="H422" s="16">
        <f t="shared" si="58"/>
        <v>20362.628000000001</v>
      </c>
      <c r="I422" s="16">
        <f t="shared" si="59"/>
        <v>35121.372000000003</v>
      </c>
      <c r="J422" s="43">
        <v>1.6246716777595906E-2</v>
      </c>
      <c r="K422" s="44">
        <v>13.3</v>
      </c>
      <c r="L422" s="43">
        <f t="shared" si="60"/>
        <v>4.3216266628405111E-3</v>
      </c>
      <c r="M422" s="43">
        <f t="shared" si="61"/>
        <v>1.1925090114755395E-2</v>
      </c>
      <c r="N422" s="43">
        <f t="shared" si="62"/>
        <v>2.0568343440436416E-2</v>
      </c>
    </row>
    <row r="423" spans="1:14" x14ac:dyDescent="0.25">
      <c r="A423" s="11" t="s">
        <v>50</v>
      </c>
      <c r="B423" s="11" t="s">
        <v>30</v>
      </c>
      <c r="C423" s="11" t="s">
        <v>31</v>
      </c>
      <c r="D423" s="11" t="s">
        <v>53</v>
      </c>
      <c r="E423" s="49">
        <v>236003</v>
      </c>
      <c r="F423" s="15">
        <v>5.0999999999999996</v>
      </c>
      <c r="G423" s="16">
        <f t="shared" si="57"/>
        <v>24072.305999999997</v>
      </c>
      <c r="H423" s="16">
        <f t="shared" si="58"/>
        <v>211930.69400000002</v>
      </c>
      <c r="I423" s="16">
        <f t="shared" si="59"/>
        <v>260075.30599999998</v>
      </c>
      <c r="J423" s="43">
        <v>0.10773008296936852</v>
      </c>
      <c r="K423" s="44">
        <v>5</v>
      </c>
      <c r="L423" s="43">
        <f t="shared" si="60"/>
        <v>1.0773008296936852E-2</v>
      </c>
      <c r="M423" s="43">
        <f t="shared" si="61"/>
        <v>9.695707467243167E-2</v>
      </c>
      <c r="N423" s="43">
        <f t="shared" si="62"/>
        <v>0.11850309126630537</v>
      </c>
    </row>
    <row r="424" spans="1:14" x14ac:dyDescent="0.25">
      <c r="A424" s="11" t="s">
        <v>50</v>
      </c>
      <c r="B424" s="11" t="s">
        <v>30</v>
      </c>
      <c r="C424" s="11" t="s">
        <v>32</v>
      </c>
      <c r="D424" s="11" t="s">
        <v>53</v>
      </c>
      <c r="E424" s="49">
        <v>680778</v>
      </c>
      <c r="F424" s="15">
        <v>3</v>
      </c>
      <c r="G424" s="16">
        <f t="shared" si="57"/>
        <v>40846.68</v>
      </c>
      <c r="H424" s="16">
        <f t="shared" si="58"/>
        <v>639931.31999999995</v>
      </c>
      <c r="I424" s="16">
        <f t="shared" si="59"/>
        <v>721624.68</v>
      </c>
      <c r="J424" s="43">
        <v>0.19101032802201964</v>
      </c>
      <c r="K424" s="44">
        <v>2.9</v>
      </c>
      <c r="L424" s="43">
        <f t="shared" si="60"/>
        <v>1.1078599025277138E-2</v>
      </c>
      <c r="M424" s="43">
        <f t="shared" si="61"/>
        <v>0.17993172899674251</v>
      </c>
      <c r="N424" s="43">
        <f t="shared" si="62"/>
        <v>0.20208892704729678</v>
      </c>
    </row>
    <row r="425" spans="1:14" x14ac:dyDescent="0.25">
      <c r="A425" s="11" t="s">
        <v>50</v>
      </c>
      <c r="B425" s="11" t="s">
        <v>30</v>
      </c>
      <c r="C425" s="11" t="s">
        <v>22</v>
      </c>
      <c r="D425" s="11" t="s">
        <v>53</v>
      </c>
      <c r="E425" s="49">
        <v>1585991</v>
      </c>
      <c r="F425" s="15">
        <v>1.8</v>
      </c>
      <c r="G425" s="16">
        <f t="shared" si="57"/>
        <v>57095.676000000007</v>
      </c>
      <c r="H425" s="16">
        <f t="shared" si="58"/>
        <v>1528895.324</v>
      </c>
      <c r="I425" s="16">
        <f t="shared" si="59"/>
        <v>1643086.676</v>
      </c>
      <c r="J425" s="43">
        <v>0.38675283549230915</v>
      </c>
      <c r="K425" s="44">
        <v>1.6</v>
      </c>
      <c r="L425" s="43">
        <f t="shared" si="60"/>
        <v>1.2376090735753893E-2</v>
      </c>
      <c r="M425" s="43">
        <f t="shared" si="61"/>
        <v>0.37437674475655525</v>
      </c>
      <c r="N425" s="43">
        <f t="shared" si="62"/>
        <v>0.39912892622806306</v>
      </c>
    </row>
    <row r="426" spans="1:14" x14ac:dyDescent="0.25">
      <c r="A426" s="11" t="s">
        <v>50</v>
      </c>
      <c r="B426" s="11" t="s">
        <v>30</v>
      </c>
      <c r="C426" s="11" t="s">
        <v>1</v>
      </c>
      <c r="D426" s="11" t="s">
        <v>53</v>
      </c>
      <c r="E426" s="49">
        <v>966871</v>
      </c>
      <c r="F426" s="15">
        <v>1.9</v>
      </c>
      <c r="G426" s="16">
        <f t="shared" si="57"/>
        <v>36741.097999999998</v>
      </c>
      <c r="H426" s="16">
        <f t="shared" si="58"/>
        <v>930129.902</v>
      </c>
      <c r="I426" s="16">
        <f t="shared" si="59"/>
        <v>1003612.098</v>
      </c>
      <c r="J426" s="43">
        <v>0.55773500533870335</v>
      </c>
      <c r="K426" s="44">
        <v>1.5</v>
      </c>
      <c r="L426" s="43">
        <f t="shared" ref="L426:L457" si="63">2*(J426*K426/100)</f>
        <v>1.6732050160161101E-2</v>
      </c>
      <c r="M426" s="43">
        <f t="shared" ref="M426:M457" si="64">J426-L426</f>
        <v>0.54100295517854224</v>
      </c>
      <c r="N426" s="43">
        <f t="shared" ref="N426:N457" si="65">J426+L426</f>
        <v>0.57446705549886445</v>
      </c>
    </row>
    <row r="427" spans="1:14" x14ac:dyDescent="0.25">
      <c r="A427" s="11" t="s">
        <v>50</v>
      </c>
      <c r="B427" s="11" t="s">
        <v>30</v>
      </c>
      <c r="C427" s="11" t="s">
        <v>0</v>
      </c>
      <c r="D427" s="11" t="s">
        <v>53</v>
      </c>
      <c r="E427" s="49">
        <v>3497385</v>
      </c>
      <c r="F427" s="15">
        <v>1.2</v>
      </c>
      <c r="G427" s="16">
        <f t="shared" si="57"/>
        <v>83937.24</v>
      </c>
      <c r="H427" s="16">
        <f t="shared" si="58"/>
        <v>3413447.76</v>
      </c>
      <c r="I427" s="16">
        <f t="shared" si="59"/>
        <v>3581322.24</v>
      </c>
      <c r="J427" s="43">
        <v>0.26302699539140495</v>
      </c>
      <c r="K427" s="44">
        <v>1.2</v>
      </c>
      <c r="L427" s="43">
        <f t="shared" si="63"/>
        <v>6.3126478893937186E-3</v>
      </c>
      <c r="M427" s="43">
        <f t="shared" si="64"/>
        <v>0.25671434750201122</v>
      </c>
      <c r="N427" s="43">
        <f t="shared" si="65"/>
        <v>0.26933964328079868</v>
      </c>
    </row>
    <row r="428" spans="1:14" x14ac:dyDescent="0.25">
      <c r="A428" s="11" t="s">
        <v>50</v>
      </c>
      <c r="B428" s="11" t="s">
        <v>44</v>
      </c>
      <c r="C428" s="11" t="s">
        <v>21</v>
      </c>
      <c r="D428" s="11" t="s">
        <v>53</v>
      </c>
      <c r="E428" s="49">
        <v>37362</v>
      </c>
      <c r="F428" s="15">
        <v>11.2</v>
      </c>
      <c r="G428" s="16">
        <f t="shared" si="57"/>
        <v>8369.0879999999997</v>
      </c>
      <c r="H428" s="16">
        <f t="shared" si="58"/>
        <v>28992.912</v>
      </c>
      <c r="I428" s="16">
        <f t="shared" si="59"/>
        <v>45731.088000000003</v>
      </c>
      <c r="J428" s="43">
        <v>2.2911436340155293E-2</v>
      </c>
      <c r="K428" s="44">
        <v>11.2</v>
      </c>
      <c r="L428" s="43">
        <f t="shared" si="63"/>
        <v>5.1321617401947853E-3</v>
      </c>
      <c r="M428" s="43">
        <f t="shared" si="64"/>
        <v>1.777927459996051E-2</v>
      </c>
      <c r="N428" s="43">
        <f t="shared" si="65"/>
        <v>2.8043598080350077E-2</v>
      </c>
    </row>
    <row r="429" spans="1:14" x14ac:dyDescent="0.25">
      <c r="A429" s="11" t="s">
        <v>50</v>
      </c>
      <c r="B429" s="11" t="s">
        <v>44</v>
      </c>
      <c r="C429" s="11" t="s">
        <v>31</v>
      </c>
      <c r="D429" s="11" t="s">
        <v>53</v>
      </c>
      <c r="E429" s="49">
        <v>270766</v>
      </c>
      <c r="F429" s="15">
        <v>4.5</v>
      </c>
      <c r="G429" s="16">
        <f t="shared" si="57"/>
        <v>24368.94</v>
      </c>
      <c r="H429" s="16">
        <f t="shared" si="58"/>
        <v>246397.06</v>
      </c>
      <c r="I429" s="16">
        <f t="shared" si="59"/>
        <v>295134.94</v>
      </c>
      <c r="J429" s="43">
        <v>0.12686615767020495</v>
      </c>
      <c r="K429" s="44">
        <v>5</v>
      </c>
      <c r="L429" s="43">
        <f t="shared" si="63"/>
        <v>1.2686615767020494E-2</v>
      </c>
      <c r="M429" s="43">
        <f t="shared" si="64"/>
        <v>0.11417954190318447</v>
      </c>
      <c r="N429" s="43">
        <f t="shared" si="65"/>
        <v>0.13955277343722544</v>
      </c>
    </row>
    <row r="430" spans="1:14" x14ac:dyDescent="0.25">
      <c r="A430" s="11" t="s">
        <v>50</v>
      </c>
      <c r="B430" s="11" t="s">
        <v>44</v>
      </c>
      <c r="C430" s="11" t="s">
        <v>32</v>
      </c>
      <c r="D430" s="11" t="s">
        <v>53</v>
      </c>
      <c r="E430" s="49">
        <v>683236</v>
      </c>
      <c r="F430" s="15">
        <v>3</v>
      </c>
      <c r="G430" s="16">
        <f t="shared" si="57"/>
        <v>40994.160000000003</v>
      </c>
      <c r="H430" s="16">
        <f t="shared" si="58"/>
        <v>642241.84</v>
      </c>
      <c r="I430" s="16">
        <f t="shared" si="59"/>
        <v>724230.16</v>
      </c>
      <c r="J430" s="43">
        <v>0.19204165330381653</v>
      </c>
      <c r="K430" s="44">
        <v>2.9</v>
      </c>
      <c r="L430" s="43">
        <f t="shared" si="63"/>
        <v>1.1138415891621359E-2</v>
      </c>
      <c r="M430" s="43">
        <f t="shared" si="64"/>
        <v>0.18090323741219516</v>
      </c>
      <c r="N430" s="43">
        <f t="shared" si="65"/>
        <v>0.20318006919543791</v>
      </c>
    </row>
    <row r="431" spans="1:14" x14ac:dyDescent="0.25">
      <c r="A431" s="11" t="s">
        <v>50</v>
      </c>
      <c r="B431" s="11" t="s">
        <v>44</v>
      </c>
      <c r="C431" s="11" t="s">
        <v>22</v>
      </c>
      <c r="D431" s="11" t="s">
        <v>53</v>
      </c>
      <c r="E431" s="49">
        <v>1245942</v>
      </c>
      <c r="F431" s="15">
        <v>2.2000000000000002</v>
      </c>
      <c r="G431" s="16">
        <f t="shared" si="57"/>
        <v>54821.448000000004</v>
      </c>
      <c r="H431" s="16">
        <f t="shared" si="58"/>
        <v>1191120.5519999999</v>
      </c>
      <c r="I431" s="16">
        <f t="shared" si="59"/>
        <v>1300763.4480000001</v>
      </c>
      <c r="J431" s="43">
        <v>0.29697245607177247</v>
      </c>
      <c r="K431" s="44">
        <v>2</v>
      </c>
      <c r="L431" s="43">
        <f t="shared" si="63"/>
        <v>1.1878898242870899E-2</v>
      </c>
      <c r="M431" s="43">
        <f t="shared" si="64"/>
        <v>0.28509355782890156</v>
      </c>
      <c r="N431" s="43">
        <f t="shared" si="65"/>
        <v>0.30885135431464339</v>
      </c>
    </row>
    <row r="432" spans="1:14" x14ac:dyDescent="0.25">
      <c r="A432" s="11" t="s">
        <v>50</v>
      </c>
      <c r="B432" s="11" t="s">
        <v>44</v>
      </c>
      <c r="C432" s="11" t="s">
        <v>1</v>
      </c>
      <c r="D432" s="11" t="s">
        <v>53</v>
      </c>
      <c r="E432" s="49">
        <v>581062</v>
      </c>
      <c r="F432" s="15">
        <v>2.2999999999999998</v>
      </c>
      <c r="G432" s="16">
        <f t="shared" si="57"/>
        <v>26728.851999999999</v>
      </c>
      <c r="H432" s="16">
        <f t="shared" si="58"/>
        <v>554333.14800000004</v>
      </c>
      <c r="I432" s="16">
        <f t="shared" si="59"/>
        <v>607790.85199999996</v>
      </c>
      <c r="J432" s="43">
        <v>0.26883233268360884</v>
      </c>
      <c r="K432" s="44">
        <v>2.2000000000000002</v>
      </c>
      <c r="L432" s="43">
        <f t="shared" si="63"/>
        <v>1.182862263807879E-2</v>
      </c>
      <c r="M432" s="43">
        <f t="shared" si="64"/>
        <v>0.25700371004553008</v>
      </c>
      <c r="N432" s="43">
        <f t="shared" si="65"/>
        <v>0.28066095532168761</v>
      </c>
    </row>
    <row r="433" spans="1:14" x14ac:dyDescent="0.25">
      <c r="A433" s="11" t="s">
        <v>50</v>
      </c>
      <c r="B433" s="11" t="s">
        <v>44</v>
      </c>
      <c r="C433" s="11" t="s">
        <v>0</v>
      </c>
      <c r="D433" s="11" t="s">
        <v>53</v>
      </c>
      <c r="E433" s="49">
        <v>2818368</v>
      </c>
      <c r="F433" s="15">
        <v>1.5</v>
      </c>
      <c r="G433" s="16">
        <f t="shared" si="57"/>
        <v>84551.039999999994</v>
      </c>
      <c r="H433" s="16">
        <f t="shared" si="58"/>
        <v>2733816.96</v>
      </c>
      <c r="I433" s="16">
        <f t="shared" si="59"/>
        <v>2902919.04</v>
      </c>
      <c r="J433" s="43">
        <v>0.20602651956334805</v>
      </c>
      <c r="K433" s="44">
        <v>1.4</v>
      </c>
      <c r="L433" s="43">
        <f t="shared" si="63"/>
        <v>5.7687425477737451E-3</v>
      </c>
      <c r="M433" s="43">
        <f t="shared" si="64"/>
        <v>0.20025777701557432</v>
      </c>
      <c r="N433" s="43">
        <f t="shared" si="65"/>
        <v>0.21179526211112179</v>
      </c>
    </row>
    <row r="434" spans="1:14" x14ac:dyDescent="0.25">
      <c r="A434" s="11" t="s">
        <v>50</v>
      </c>
      <c r="B434" s="11" t="s">
        <v>19</v>
      </c>
      <c r="C434" s="11" t="s">
        <v>21</v>
      </c>
      <c r="D434" s="11" t="s">
        <v>54</v>
      </c>
      <c r="E434" s="49">
        <v>330772</v>
      </c>
      <c r="F434" s="15">
        <v>3.7</v>
      </c>
      <c r="G434" s="16">
        <f t="shared" si="57"/>
        <v>24477.128000000004</v>
      </c>
      <c r="H434" s="16">
        <f t="shared" si="58"/>
        <v>306294.87199999997</v>
      </c>
      <c r="I434" s="16">
        <f t="shared" si="59"/>
        <v>355249.12800000003</v>
      </c>
      <c r="J434" s="43">
        <v>9.9085181826814514E-2</v>
      </c>
      <c r="K434" s="44">
        <v>3.7</v>
      </c>
      <c r="L434" s="43">
        <f t="shared" si="63"/>
        <v>7.3323034551842749E-3</v>
      </c>
      <c r="M434" s="43">
        <f t="shared" si="64"/>
        <v>9.1752878371630237E-2</v>
      </c>
      <c r="N434" s="43">
        <f t="shared" si="65"/>
        <v>0.10641748528199879</v>
      </c>
    </row>
    <row r="435" spans="1:14" x14ac:dyDescent="0.25">
      <c r="A435" s="11" t="s">
        <v>50</v>
      </c>
      <c r="B435" s="11" t="s">
        <v>19</v>
      </c>
      <c r="C435" s="11" t="s">
        <v>31</v>
      </c>
      <c r="D435" s="11" t="s">
        <v>54</v>
      </c>
      <c r="E435" s="49">
        <v>717516</v>
      </c>
      <c r="F435" s="15">
        <v>3.1</v>
      </c>
      <c r="G435" s="16">
        <f t="shared" si="57"/>
        <v>44485.991999999998</v>
      </c>
      <c r="H435" s="16">
        <f t="shared" si="58"/>
        <v>673030.00800000003</v>
      </c>
      <c r="I435" s="16">
        <f t="shared" si="59"/>
        <v>762001.99199999997</v>
      </c>
      <c r="J435" s="43">
        <v>0.16590145603894424</v>
      </c>
      <c r="K435" s="44">
        <v>3.1</v>
      </c>
      <c r="L435" s="43">
        <f t="shared" si="63"/>
        <v>1.0285890274414544E-2</v>
      </c>
      <c r="M435" s="43">
        <f t="shared" si="64"/>
        <v>0.1556155657645297</v>
      </c>
      <c r="N435" s="43">
        <f t="shared" si="65"/>
        <v>0.17618734631335878</v>
      </c>
    </row>
    <row r="436" spans="1:14" x14ac:dyDescent="0.25">
      <c r="A436" s="11" t="s">
        <v>50</v>
      </c>
      <c r="B436" s="11" t="s">
        <v>19</v>
      </c>
      <c r="C436" s="11" t="s">
        <v>32</v>
      </c>
      <c r="D436" s="11" t="s">
        <v>54</v>
      </c>
      <c r="E436" s="49">
        <v>1262379</v>
      </c>
      <c r="F436" s="15">
        <v>2</v>
      </c>
      <c r="G436" s="16">
        <f t="shared" si="57"/>
        <v>50495.16</v>
      </c>
      <c r="H436" s="16">
        <f t="shared" si="58"/>
        <v>1211883.8400000001</v>
      </c>
      <c r="I436" s="16">
        <f t="shared" si="59"/>
        <v>1312874.1599999999</v>
      </c>
      <c r="J436" s="43">
        <v>0.17725463886504594</v>
      </c>
      <c r="K436" s="44">
        <v>1.9</v>
      </c>
      <c r="L436" s="43">
        <f t="shared" si="63"/>
        <v>6.7356762768717464E-3</v>
      </c>
      <c r="M436" s="43">
        <f t="shared" si="64"/>
        <v>0.1705189625881742</v>
      </c>
      <c r="N436" s="43">
        <f t="shared" si="65"/>
        <v>0.18399031514191769</v>
      </c>
    </row>
    <row r="437" spans="1:14" x14ac:dyDescent="0.25">
      <c r="A437" s="11" t="s">
        <v>50</v>
      </c>
      <c r="B437" s="11" t="s">
        <v>19</v>
      </c>
      <c r="C437" s="11" t="s">
        <v>22</v>
      </c>
      <c r="D437" s="11" t="s">
        <v>54</v>
      </c>
      <c r="E437" s="49">
        <v>1238855</v>
      </c>
      <c r="F437" s="15">
        <v>2.2000000000000002</v>
      </c>
      <c r="G437" s="16">
        <f t="shared" si="57"/>
        <v>54509.62</v>
      </c>
      <c r="H437" s="16">
        <f t="shared" si="58"/>
        <v>1184345.3799999999</v>
      </c>
      <c r="I437" s="16">
        <f t="shared" si="59"/>
        <v>1293364.6200000001</v>
      </c>
      <c r="J437" s="43">
        <v>0.14932679963168977</v>
      </c>
      <c r="K437" s="44">
        <v>2.2000000000000002</v>
      </c>
      <c r="L437" s="43">
        <f t="shared" si="63"/>
        <v>6.5703791837943507E-3</v>
      </c>
      <c r="M437" s="43">
        <f t="shared" si="64"/>
        <v>0.14275642044789541</v>
      </c>
      <c r="N437" s="43">
        <f t="shared" si="65"/>
        <v>0.15589717881548412</v>
      </c>
    </row>
    <row r="438" spans="1:14" x14ac:dyDescent="0.25">
      <c r="A438" s="11" t="s">
        <v>50</v>
      </c>
      <c r="B438" s="11" t="s">
        <v>19</v>
      </c>
      <c r="C438" s="11" t="s">
        <v>1</v>
      </c>
      <c r="D438" s="11" t="s">
        <v>54</v>
      </c>
      <c r="E438" s="49">
        <v>556799</v>
      </c>
      <c r="F438" s="15">
        <v>2.2999999999999998</v>
      </c>
      <c r="G438" s="16">
        <f t="shared" si="57"/>
        <v>25612.754000000001</v>
      </c>
      <c r="H438" s="16">
        <f t="shared" si="58"/>
        <v>531186.24600000004</v>
      </c>
      <c r="I438" s="16">
        <f t="shared" si="59"/>
        <v>582411.75399999996</v>
      </c>
      <c r="J438" s="43">
        <v>0.14295239327588527</v>
      </c>
      <c r="K438" s="44">
        <v>2.2999999999999998</v>
      </c>
      <c r="L438" s="43">
        <f t="shared" si="63"/>
        <v>6.5758100906907228E-3</v>
      </c>
      <c r="M438" s="43">
        <f t="shared" si="64"/>
        <v>0.13637658318519455</v>
      </c>
      <c r="N438" s="43">
        <f t="shared" si="65"/>
        <v>0.14952820336657599</v>
      </c>
    </row>
    <row r="439" spans="1:14" x14ac:dyDescent="0.25">
      <c r="A439" s="11" t="s">
        <v>50</v>
      </c>
      <c r="B439" s="11" t="s">
        <v>19</v>
      </c>
      <c r="C439" s="11" t="s">
        <v>0</v>
      </c>
      <c r="D439" s="11" t="s">
        <v>54</v>
      </c>
      <c r="E439" s="49">
        <v>4106321</v>
      </c>
      <c r="F439" s="15">
        <v>1</v>
      </c>
      <c r="G439" s="16">
        <f t="shared" si="57"/>
        <v>82126.42</v>
      </c>
      <c r="H439" s="16">
        <f t="shared" si="58"/>
        <v>4024194.58</v>
      </c>
      <c r="I439" s="16">
        <f t="shared" si="59"/>
        <v>4188447.42</v>
      </c>
      <c r="J439" s="43">
        <v>0.1522194989278372</v>
      </c>
      <c r="K439" s="44">
        <v>1</v>
      </c>
      <c r="L439" s="43">
        <f t="shared" si="63"/>
        <v>3.0443899785567441E-3</v>
      </c>
      <c r="M439" s="43">
        <f t="shared" si="64"/>
        <v>0.14917510894928046</v>
      </c>
      <c r="N439" s="43">
        <f t="shared" si="65"/>
        <v>0.15526388890639395</v>
      </c>
    </row>
    <row r="440" spans="1:14" x14ac:dyDescent="0.25">
      <c r="A440" s="11" t="s">
        <v>50</v>
      </c>
      <c r="B440" s="11" t="s">
        <v>30</v>
      </c>
      <c r="C440" s="11" t="s">
        <v>21</v>
      </c>
      <c r="D440" s="11" t="s">
        <v>54</v>
      </c>
      <c r="E440" s="49">
        <v>169233</v>
      </c>
      <c r="F440" s="15">
        <v>5.3</v>
      </c>
      <c r="G440" s="16">
        <f t="shared" si="57"/>
        <v>17938.698</v>
      </c>
      <c r="H440" s="16">
        <f t="shared" si="58"/>
        <v>151294.302</v>
      </c>
      <c r="I440" s="16">
        <f t="shared" si="59"/>
        <v>187171.698</v>
      </c>
      <c r="J440" s="43">
        <v>9.9108954668837429E-2</v>
      </c>
      <c r="K440" s="44">
        <v>5.2</v>
      </c>
      <c r="L440" s="43">
        <f t="shared" si="63"/>
        <v>1.0307331285559093E-2</v>
      </c>
      <c r="M440" s="43">
        <f t="shared" si="64"/>
        <v>8.8801623383278336E-2</v>
      </c>
      <c r="N440" s="43">
        <f t="shared" si="65"/>
        <v>0.10941628595439652</v>
      </c>
    </row>
    <row r="441" spans="1:14" x14ac:dyDescent="0.25">
      <c r="A441" s="11" t="s">
        <v>50</v>
      </c>
      <c r="B441" s="11" t="s">
        <v>30</v>
      </c>
      <c r="C441" s="11" t="s">
        <v>31</v>
      </c>
      <c r="D441" s="11" t="s">
        <v>54</v>
      </c>
      <c r="E441" s="49">
        <v>369041</v>
      </c>
      <c r="F441" s="15">
        <v>3.8</v>
      </c>
      <c r="G441" s="16">
        <f t="shared" si="57"/>
        <v>28047.116000000002</v>
      </c>
      <c r="H441" s="16">
        <f t="shared" si="58"/>
        <v>340993.88400000002</v>
      </c>
      <c r="I441" s="16">
        <f t="shared" si="59"/>
        <v>397088.11599999998</v>
      </c>
      <c r="J441" s="43">
        <v>0.16845894988241136</v>
      </c>
      <c r="K441" s="44">
        <v>3.8</v>
      </c>
      <c r="L441" s="43">
        <f t="shared" si="63"/>
        <v>1.2802880191063263E-2</v>
      </c>
      <c r="M441" s="43">
        <f t="shared" si="64"/>
        <v>0.1556560696913481</v>
      </c>
      <c r="N441" s="43">
        <f t="shared" si="65"/>
        <v>0.18126183007347463</v>
      </c>
    </row>
    <row r="442" spans="1:14" x14ac:dyDescent="0.25">
      <c r="A442" s="11" t="s">
        <v>50</v>
      </c>
      <c r="B442" s="11" t="s">
        <v>30</v>
      </c>
      <c r="C442" s="11" t="s">
        <v>32</v>
      </c>
      <c r="D442" s="11" t="s">
        <v>54</v>
      </c>
      <c r="E442" s="49">
        <v>667272</v>
      </c>
      <c r="F442" s="15">
        <v>3</v>
      </c>
      <c r="G442" s="16">
        <f t="shared" si="57"/>
        <v>40036.32</v>
      </c>
      <c r="H442" s="16">
        <f t="shared" si="58"/>
        <v>627235.68000000005</v>
      </c>
      <c r="I442" s="16">
        <f t="shared" si="59"/>
        <v>707308.32</v>
      </c>
      <c r="J442" s="43">
        <v>0.18722086142605826</v>
      </c>
      <c r="K442" s="44">
        <v>2.9</v>
      </c>
      <c r="L442" s="43">
        <f t="shared" si="63"/>
        <v>1.085880996271138E-2</v>
      </c>
      <c r="M442" s="43">
        <f t="shared" si="64"/>
        <v>0.17636205146334688</v>
      </c>
      <c r="N442" s="43">
        <f t="shared" si="65"/>
        <v>0.19807967138876964</v>
      </c>
    </row>
    <row r="443" spans="1:14" x14ac:dyDescent="0.25">
      <c r="A443" s="11" t="s">
        <v>50</v>
      </c>
      <c r="B443" s="11" t="s">
        <v>30</v>
      </c>
      <c r="C443" s="11" t="s">
        <v>22</v>
      </c>
      <c r="D443" s="11" t="s">
        <v>54</v>
      </c>
      <c r="E443" s="49">
        <v>628559</v>
      </c>
      <c r="F443" s="15">
        <v>3.2</v>
      </c>
      <c r="G443" s="16">
        <f t="shared" si="57"/>
        <v>40227.775999999998</v>
      </c>
      <c r="H443" s="16">
        <f t="shared" si="58"/>
        <v>588331.22400000005</v>
      </c>
      <c r="I443" s="16">
        <f t="shared" si="59"/>
        <v>668786.77599999995</v>
      </c>
      <c r="J443" s="43">
        <v>0.1532776513386333</v>
      </c>
      <c r="K443" s="44">
        <v>3.2</v>
      </c>
      <c r="L443" s="43">
        <f t="shared" si="63"/>
        <v>9.8097696856725321E-3</v>
      </c>
      <c r="M443" s="43">
        <f t="shared" si="64"/>
        <v>0.14346788165296076</v>
      </c>
      <c r="N443" s="43">
        <f t="shared" si="65"/>
        <v>0.16308742102430585</v>
      </c>
    </row>
    <row r="444" spans="1:14" x14ac:dyDescent="0.25">
      <c r="A444" s="11" t="s">
        <v>50</v>
      </c>
      <c r="B444" s="11" t="s">
        <v>30</v>
      </c>
      <c r="C444" s="11" t="s">
        <v>1</v>
      </c>
      <c r="D444" s="11" t="s">
        <v>54</v>
      </c>
      <c r="E444" s="49">
        <v>232804</v>
      </c>
      <c r="F444" s="15">
        <v>3.8</v>
      </c>
      <c r="G444" s="16">
        <f t="shared" si="57"/>
        <v>17693.103999999999</v>
      </c>
      <c r="H444" s="16">
        <f t="shared" si="58"/>
        <v>215110.89600000001</v>
      </c>
      <c r="I444" s="16">
        <f t="shared" si="59"/>
        <v>250497.10399999999</v>
      </c>
      <c r="J444" s="43">
        <v>0.13429189641934808</v>
      </c>
      <c r="K444" s="44">
        <v>3.8</v>
      </c>
      <c r="L444" s="43">
        <f t="shared" si="63"/>
        <v>1.0206184127870452E-2</v>
      </c>
      <c r="M444" s="43">
        <f t="shared" si="64"/>
        <v>0.12408571229147762</v>
      </c>
      <c r="N444" s="43">
        <f t="shared" si="65"/>
        <v>0.14449808054721852</v>
      </c>
    </row>
    <row r="445" spans="1:14" x14ac:dyDescent="0.25">
      <c r="A445" s="11" t="s">
        <v>50</v>
      </c>
      <c r="B445" s="11" t="s">
        <v>30</v>
      </c>
      <c r="C445" s="11" t="s">
        <v>0</v>
      </c>
      <c r="D445" s="11" t="s">
        <v>54</v>
      </c>
      <c r="E445" s="49">
        <v>2066909</v>
      </c>
      <c r="F445" s="15">
        <v>1.5</v>
      </c>
      <c r="G445" s="16">
        <f t="shared" si="57"/>
        <v>62007.27</v>
      </c>
      <c r="H445" s="16">
        <f t="shared" si="58"/>
        <v>2004901.73</v>
      </c>
      <c r="I445" s="16">
        <f t="shared" si="59"/>
        <v>2128916.27</v>
      </c>
      <c r="J445" s="43">
        <v>0.15544552973648981</v>
      </c>
      <c r="K445" s="44">
        <v>1.5</v>
      </c>
      <c r="L445" s="43">
        <f t="shared" si="63"/>
        <v>4.6633658920946942E-3</v>
      </c>
      <c r="M445" s="43">
        <f t="shared" si="64"/>
        <v>0.15078216384439511</v>
      </c>
      <c r="N445" s="43">
        <f t="shared" si="65"/>
        <v>0.16010889562858452</v>
      </c>
    </row>
    <row r="446" spans="1:14" x14ac:dyDescent="0.25">
      <c r="A446" s="11" t="s">
        <v>50</v>
      </c>
      <c r="B446" s="11" t="s">
        <v>44</v>
      </c>
      <c r="C446" s="11" t="s">
        <v>21</v>
      </c>
      <c r="D446" s="11" t="s">
        <v>54</v>
      </c>
      <c r="E446" s="49">
        <v>161539</v>
      </c>
      <c r="F446" s="15">
        <v>5.3</v>
      </c>
      <c r="G446" s="16">
        <f t="shared" si="57"/>
        <v>17123.133999999998</v>
      </c>
      <c r="H446" s="16">
        <f t="shared" si="58"/>
        <v>144415.86600000001</v>
      </c>
      <c r="I446" s="16">
        <f t="shared" si="59"/>
        <v>178662.13399999999</v>
      </c>
      <c r="J446" s="43">
        <v>9.9060288928653345E-2</v>
      </c>
      <c r="K446" s="44">
        <v>5.2</v>
      </c>
      <c r="L446" s="43">
        <f t="shared" si="63"/>
        <v>1.030227004857995E-2</v>
      </c>
      <c r="M446" s="43">
        <f t="shared" si="64"/>
        <v>8.8758018880073397E-2</v>
      </c>
      <c r="N446" s="43">
        <f t="shared" si="65"/>
        <v>0.10936255897723329</v>
      </c>
    </row>
    <row r="447" spans="1:14" x14ac:dyDescent="0.25">
      <c r="A447" s="11" t="s">
        <v>50</v>
      </c>
      <c r="B447" s="11" t="s">
        <v>44</v>
      </c>
      <c r="C447" s="11" t="s">
        <v>31</v>
      </c>
      <c r="D447" s="11" t="s">
        <v>54</v>
      </c>
      <c r="E447" s="49">
        <v>348475</v>
      </c>
      <c r="F447" s="15">
        <v>4.0999999999999996</v>
      </c>
      <c r="G447" s="16">
        <f t="shared" si="57"/>
        <v>28574.949999999997</v>
      </c>
      <c r="H447" s="16">
        <f t="shared" si="58"/>
        <v>319900.05</v>
      </c>
      <c r="I447" s="16">
        <f t="shared" si="59"/>
        <v>377049.95</v>
      </c>
      <c r="J447" s="43">
        <v>0.16327635040634597</v>
      </c>
      <c r="K447" s="44">
        <v>4</v>
      </c>
      <c r="L447" s="43">
        <f t="shared" si="63"/>
        <v>1.3062108032507678E-2</v>
      </c>
      <c r="M447" s="43">
        <f t="shared" si="64"/>
        <v>0.15021424237383829</v>
      </c>
      <c r="N447" s="43">
        <f t="shared" si="65"/>
        <v>0.17633845843885365</v>
      </c>
    </row>
    <row r="448" spans="1:14" x14ac:dyDescent="0.25">
      <c r="A448" s="11" t="s">
        <v>50</v>
      </c>
      <c r="B448" s="11" t="s">
        <v>44</v>
      </c>
      <c r="C448" s="11" t="s">
        <v>32</v>
      </c>
      <c r="D448" s="11" t="s">
        <v>54</v>
      </c>
      <c r="E448" s="49">
        <v>595107</v>
      </c>
      <c r="F448" s="15">
        <v>3</v>
      </c>
      <c r="G448" s="16">
        <f t="shared" si="57"/>
        <v>35706.42</v>
      </c>
      <c r="H448" s="16">
        <f t="shared" si="58"/>
        <v>559400.57999999996</v>
      </c>
      <c r="I448" s="16">
        <f t="shared" si="59"/>
        <v>630813.42000000004</v>
      </c>
      <c r="J448" s="43">
        <v>0.16727065343845224</v>
      </c>
      <c r="K448" s="44">
        <v>2.9</v>
      </c>
      <c r="L448" s="43">
        <f t="shared" si="63"/>
        <v>9.7016978994302287E-3</v>
      </c>
      <c r="M448" s="43">
        <f t="shared" si="64"/>
        <v>0.157568955539022</v>
      </c>
      <c r="N448" s="43">
        <f t="shared" si="65"/>
        <v>0.17697235133788247</v>
      </c>
    </row>
    <row r="449" spans="1:14" x14ac:dyDescent="0.25">
      <c r="A449" s="11" t="s">
        <v>50</v>
      </c>
      <c r="B449" s="11" t="s">
        <v>44</v>
      </c>
      <c r="C449" s="11" t="s">
        <v>22</v>
      </c>
      <c r="D449" s="11" t="s">
        <v>54</v>
      </c>
      <c r="E449" s="49">
        <v>610296</v>
      </c>
      <c r="F449" s="15">
        <v>3.2</v>
      </c>
      <c r="G449" s="16">
        <f t="shared" si="57"/>
        <v>39058.944000000003</v>
      </c>
      <c r="H449" s="16">
        <f t="shared" si="58"/>
        <v>571237.05599999998</v>
      </c>
      <c r="I449" s="16">
        <f t="shared" si="59"/>
        <v>649354.94400000002</v>
      </c>
      <c r="J449" s="43">
        <v>0.14546511960490813</v>
      </c>
      <c r="K449" s="44">
        <v>3.2</v>
      </c>
      <c r="L449" s="43">
        <f t="shared" si="63"/>
        <v>9.3097676547141198E-3</v>
      </c>
      <c r="M449" s="43">
        <f t="shared" si="64"/>
        <v>0.13615535195019401</v>
      </c>
      <c r="N449" s="43">
        <f t="shared" si="65"/>
        <v>0.15477488725962224</v>
      </c>
    </row>
    <row r="450" spans="1:14" x14ac:dyDescent="0.25">
      <c r="A450" s="11" t="s">
        <v>50</v>
      </c>
      <c r="B450" s="11" t="s">
        <v>44</v>
      </c>
      <c r="C450" s="11" t="s">
        <v>1</v>
      </c>
      <c r="D450" s="11" t="s">
        <v>54</v>
      </c>
      <c r="E450" s="49">
        <v>323995</v>
      </c>
      <c r="F450" s="15">
        <v>3.1</v>
      </c>
      <c r="G450" s="16">
        <f t="shared" ref="G450:G468" si="66">2*(E450*F450/100)</f>
        <v>20087.689999999999</v>
      </c>
      <c r="H450" s="16">
        <f t="shared" ref="H450:H468" si="67">E450-G450</f>
        <v>303907.31</v>
      </c>
      <c r="I450" s="16">
        <f t="shared" ref="I450:I468" si="68">E450+G450</f>
        <v>344082.69</v>
      </c>
      <c r="J450" s="43">
        <v>0.14989851621311642</v>
      </c>
      <c r="K450" s="44">
        <v>3.1</v>
      </c>
      <c r="L450" s="43">
        <f t="shared" si="63"/>
        <v>9.2937080052132182E-3</v>
      </c>
      <c r="M450" s="43">
        <f t="shared" si="64"/>
        <v>0.14060480820790319</v>
      </c>
      <c r="N450" s="43">
        <f t="shared" si="65"/>
        <v>0.15919222421832965</v>
      </c>
    </row>
    <row r="451" spans="1:14" x14ac:dyDescent="0.25">
      <c r="A451" s="11" t="s">
        <v>50</v>
      </c>
      <c r="B451" s="11" t="s">
        <v>44</v>
      </c>
      <c r="C451" s="11" t="s">
        <v>0</v>
      </c>
      <c r="D451" s="11" t="s">
        <v>54</v>
      </c>
      <c r="E451" s="49">
        <v>2039412</v>
      </c>
      <c r="F451" s="15">
        <v>1.5</v>
      </c>
      <c r="G451" s="16">
        <f t="shared" si="66"/>
        <v>61182.36</v>
      </c>
      <c r="H451" s="16">
        <f t="shared" si="67"/>
        <v>1978229.64</v>
      </c>
      <c r="I451" s="16">
        <f t="shared" si="68"/>
        <v>2100594.36</v>
      </c>
      <c r="J451" s="43">
        <v>0.14908378051259694</v>
      </c>
      <c r="K451" s="44">
        <v>1.5</v>
      </c>
      <c r="L451" s="43">
        <f t="shared" si="63"/>
        <v>4.4725134153779074E-3</v>
      </c>
      <c r="M451" s="43">
        <f t="shared" si="64"/>
        <v>0.14461126709721903</v>
      </c>
      <c r="N451" s="43">
        <f t="shared" si="65"/>
        <v>0.15355629392797485</v>
      </c>
    </row>
    <row r="452" spans="1:14" x14ac:dyDescent="0.25">
      <c r="A452" s="11" t="s">
        <v>50</v>
      </c>
      <c r="B452" s="11" t="s">
        <v>19</v>
      </c>
      <c r="C452" s="11" t="s">
        <v>21</v>
      </c>
      <c r="D452" s="11" t="s">
        <v>18</v>
      </c>
      <c r="E452" s="49">
        <v>2537440</v>
      </c>
      <c r="F452" s="15">
        <v>0.8</v>
      </c>
      <c r="G452" s="16">
        <f t="shared" si="66"/>
        <v>40599.040000000001</v>
      </c>
      <c r="H452" s="16">
        <f t="shared" si="67"/>
        <v>2496840.96</v>
      </c>
      <c r="I452" s="16">
        <f t="shared" si="68"/>
        <v>2578039.04</v>
      </c>
      <c r="J452" s="43">
        <v>0.7601087872450879</v>
      </c>
      <c r="K452" s="44">
        <v>0.8</v>
      </c>
      <c r="L452" s="43">
        <f t="shared" si="63"/>
        <v>1.2161740595921407E-2</v>
      </c>
      <c r="M452" s="43">
        <f t="shared" si="64"/>
        <v>0.74794704664916645</v>
      </c>
      <c r="N452" s="43">
        <f t="shared" si="65"/>
        <v>0.77227052784100936</v>
      </c>
    </row>
    <row r="453" spans="1:14" x14ac:dyDescent="0.25">
      <c r="A453" s="11" t="s">
        <v>50</v>
      </c>
      <c r="B453" s="11" t="s">
        <v>19</v>
      </c>
      <c r="C453" s="11" t="s">
        <v>31</v>
      </c>
      <c r="D453" s="11" t="s">
        <v>18</v>
      </c>
      <c r="E453" s="49">
        <v>1784277</v>
      </c>
      <c r="F453" s="15">
        <v>1.6</v>
      </c>
      <c r="G453" s="16">
        <f t="shared" si="66"/>
        <v>57096.864000000001</v>
      </c>
      <c r="H453" s="16">
        <f t="shared" si="67"/>
        <v>1727180.1359999999</v>
      </c>
      <c r="I453" s="16">
        <f t="shared" si="68"/>
        <v>1841373.8640000001</v>
      </c>
      <c r="J453" s="43">
        <v>0.41255407862235727</v>
      </c>
      <c r="K453" s="44">
        <v>1.5</v>
      </c>
      <c r="L453" s="43">
        <f t="shared" si="63"/>
        <v>1.2376622358670718E-2</v>
      </c>
      <c r="M453" s="43">
        <f t="shared" si="64"/>
        <v>0.40017745626368656</v>
      </c>
      <c r="N453" s="43">
        <f t="shared" si="65"/>
        <v>0.42493070098102798</v>
      </c>
    </row>
    <row r="454" spans="1:14" x14ac:dyDescent="0.25">
      <c r="A454" s="11" t="s">
        <v>50</v>
      </c>
      <c r="B454" s="11" t="s">
        <v>19</v>
      </c>
      <c r="C454" s="11" t="s">
        <v>32</v>
      </c>
      <c r="D454" s="11" t="s">
        <v>18</v>
      </c>
      <c r="E454" s="49">
        <v>2615824</v>
      </c>
      <c r="F454" s="15">
        <v>1.3</v>
      </c>
      <c r="G454" s="16">
        <f t="shared" si="66"/>
        <v>68011.423999999999</v>
      </c>
      <c r="H454" s="16">
        <f t="shared" si="67"/>
        <v>2547812.5759999999</v>
      </c>
      <c r="I454" s="16">
        <f t="shared" si="68"/>
        <v>2683835.4240000001</v>
      </c>
      <c r="J454" s="43">
        <v>0.36729614359437218</v>
      </c>
      <c r="K454" s="44">
        <v>1.3</v>
      </c>
      <c r="L454" s="43">
        <f t="shared" si="63"/>
        <v>9.5496997334536763E-3</v>
      </c>
      <c r="M454" s="43">
        <f t="shared" si="64"/>
        <v>0.35774644386091853</v>
      </c>
      <c r="N454" s="43">
        <f t="shared" si="65"/>
        <v>0.37684584332782584</v>
      </c>
    </row>
    <row r="455" spans="1:14" x14ac:dyDescent="0.25">
      <c r="A455" s="11" t="s">
        <v>50</v>
      </c>
      <c r="B455" s="11" t="s">
        <v>19</v>
      </c>
      <c r="C455" s="11" t="s">
        <v>22</v>
      </c>
      <c r="D455" s="11" t="s">
        <v>18</v>
      </c>
      <c r="E455" s="49">
        <v>2367526</v>
      </c>
      <c r="F455" s="15">
        <v>1.5</v>
      </c>
      <c r="G455" s="16">
        <f t="shared" si="66"/>
        <v>71025.78</v>
      </c>
      <c r="H455" s="16">
        <f t="shared" si="67"/>
        <v>2296500.2200000002</v>
      </c>
      <c r="I455" s="16">
        <f t="shared" si="68"/>
        <v>2438551.7799999998</v>
      </c>
      <c r="J455" s="43">
        <v>0.28537244522144717</v>
      </c>
      <c r="K455" s="44">
        <v>1.4</v>
      </c>
      <c r="L455" s="43">
        <f t="shared" si="63"/>
        <v>7.99042846620052E-3</v>
      </c>
      <c r="M455" s="43">
        <f t="shared" si="64"/>
        <v>0.27738201675524665</v>
      </c>
      <c r="N455" s="43">
        <f t="shared" si="65"/>
        <v>0.29336287368764769</v>
      </c>
    </row>
    <row r="456" spans="1:14" x14ac:dyDescent="0.25">
      <c r="A456" s="11" t="s">
        <v>50</v>
      </c>
      <c r="B456" s="11" t="s">
        <v>19</v>
      </c>
      <c r="C456" s="11" t="s">
        <v>1</v>
      </c>
      <c r="D456" s="11" t="s">
        <v>18</v>
      </c>
      <c r="E456" s="49">
        <v>1376189</v>
      </c>
      <c r="F456" s="15">
        <v>1.5</v>
      </c>
      <c r="G456" s="16">
        <f t="shared" si="66"/>
        <v>41285.67</v>
      </c>
      <c r="H456" s="16">
        <f t="shared" si="67"/>
        <v>1334903.33</v>
      </c>
      <c r="I456" s="16">
        <f t="shared" si="68"/>
        <v>1417474.67</v>
      </c>
      <c r="J456" s="43">
        <v>0.35332231406656128</v>
      </c>
      <c r="K456" s="44">
        <v>1.5</v>
      </c>
      <c r="L456" s="43">
        <f t="shared" si="63"/>
        <v>1.0599669421996838E-2</v>
      </c>
      <c r="M456" s="43">
        <f t="shared" si="64"/>
        <v>0.34272264464456442</v>
      </c>
      <c r="N456" s="43">
        <f t="shared" si="65"/>
        <v>0.36392198348855814</v>
      </c>
    </row>
    <row r="457" spans="1:14" x14ac:dyDescent="0.25">
      <c r="A457" s="11" t="s">
        <v>50</v>
      </c>
      <c r="B457" s="11" t="s">
        <v>19</v>
      </c>
      <c r="C457" s="11" t="s">
        <v>0</v>
      </c>
      <c r="D457" s="11" t="s">
        <v>18</v>
      </c>
      <c r="E457" s="49">
        <v>10681256</v>
      </c>
      <c r="F457" s="15">
        <v>0.6</v>
      </c>
      <c r="G457" s="16">
        <f t="shared" si="66"/>
        <v>128175.07199999999</v>
      </c>
      <c r="H457" s="16">
        <f t="shared" si="67"/>
        <v>10553080.927999999</v>
      </c>
      <c r="I457" s="16">
        <f t="shared" si="68"/>
        <v>10809431.072000001</v>
      </c>
      <c r="J457" s="43">
        <v>0.3959494243728035</v>
      </c>
      <c r="K457" s="44">
        <v>0.6</v>
      </c>
      <c r="L457" s="43">
        <f t="shared" si="63"/>
        <v>4.751393092473642E-3</v>
      </c>
      <c r="M457" s="43">
        <f t="shared" si="64"/>
        <v>0.39119803128032987</v>
      </c>
      <c r="N457" s="43">
        <f t="shared" si="65"/>
        <v>0.40070081746527714</v>
      </c>
    </row>
    <row r="458" spans="1:14" x14ac:dyDescent="0.25">
      <c r="A458" s="11" t="s">
        <v>50</v>
      </c>
      <c r="B458" s="11" t="s">
        <v>30</v>
      </c>
      <c r="C458" s="11" t="s">
        <v>21</v>
      </c>
      <c r="D458" s="11" t="s">
        <v>18</v>
      </c>
      <c r="E458" s="49">
        <v>1306553</v>
      </c>
      <c r="F458" s="15">
        <v>1.8</v>
      </c>
      <c r="G458" s="16">
        <f t="shared" si="66"/>
        <v>47035.907999999996</v>
      </c>
      <c r="H458" s="16">
        <f t="shared" si="67"/>
        <v>1259517.0919999999</v>
      </c>
      <c r="I458" s="16">
        <f t="shared" si="68"/>
        <v>1353588.9080000001</v>
      </c>
      <c r="J458" s="43">
        <v>0.76516460766773353</v>
      </c>
      <c r="K458" s="44">
        <v>1.2</v>
      </c>
      <c r="L458" s="43">
        <f t="shared" ref="L458:L469" si="69">2*(J458*K458/100)</f>
        <v>1.8363950584025603E-2</v>
      </c>
      <c r="M458" s="43">
        <f t="shared" ref="M458:M469" si="70">J458-L458</f>
        <v>0.74680065708370791</v>
      </c>
      <c r="N458" s="43">
        <f t="shared" ref="N458:N469" si="71">J458+L458</f>
        <v>0.78352855825175916</v>
      </c>
    </row>
    <row r="459" spans="1:14" x14ac:dyDescent="0.25">
      <c r="A459" s="11" t="s">
        <v>50</v>
      </c>
      <c r="B459" s="11" t="s">
        <v>30</v>
      </c>
      <c r="C459" s="11" t="s">
        <v>31</v>
      </c>
      <c r="D459" s="11" t="s">
        <v>18</v>
      </c>
      <c r="E459" s="49">
        <v>843524</v>
      </c>
      <c r="F459" s="15">
        <v>2.4</v>
      </c>
      <c r="G459" s="16">
        <f t="shared" si="66"/>
        <v>40489.151999999995</v>
      </c>
      <c r="H459" s="16">
        <f t="shared" si="67"/>
        <v>803034.848</v>
      </c>
      <c r="I459" s="16">
        <f t="shared" si="68"/>
        <v>884013.152</v>
      </c>
      <c r="J459" s="43">
        <v>0.38504981083568268</v>
      </c>
      <c r="K459" s="44">
        <v>2.4</v>
      </c>
      <c r="L459" s="43">
        <f t="shared" si="69"/>
        <v>1.8482390920112769E-2</v>
      </c>
      <c r="M459" s="43">
        <f t="shared" si="70"/>
        <v>0.3665674199155699</v>
      </c>
      <c r="N459" s="43">
        <f t="shared" si="71"/>
        <v>0.40353220175579546</v>
      </c>
    </row>
    <row r="460" spans="1:14" x14ac:dyDescent="0.25">
      <c r="A460" s="11" t="s">
        <v>50</v>
      </c>
      <c r="B460" s="11" t="s">
        <v>30</v>
      </c>
      <c r="C460" s="11" t="s">
        <v>32</v>
      </c>
      <c r="D460" s="11" t="s">
        <v>18</v>
      </c>
      <c r="E460" s="49">
        <v>1167123</v>
      </c>
      <c r="F460" s="15">
        <v>2</v>
      </c>
      <c r="G460" s="16">
        <f t="shared" si="66"/>
        <v>46684.92</v>
      </c>
      <c r="H460" s="16">
        <f t="shared" si="67"/>
        <v>1120438.08</v>
      </c>
      <c r="I460" s="16">
        <f t="shared" si="68"/>
        <v>1213807.92</v>
      </c>
      <c r="J460" s="43">
        <v>0.32746731984882538</v>
      </c>
      <c r="K460" s="44">
        <v>1.9</v>
      </c>
      <c r="L460" s="43">
        <f t="shared" si="69"/>
        <v>1.2443758154255365E-2</v>
      </c>
      <c r="M460" s="43">
        <f t="shared" si="70"/>
        <v>0.31502356169457002</v>
      </c>
      <c r="N460" s="43">
        <f t="shared" si="71"/>
        <v>0.33991107800308074</v>
      </c>
    </row>
    <row r="461" spans="1:14" x14ac:dyDescent="0.25">
      <c r="A461" s="11" t="s">
        <v>50</v>
      </c>
      <c r="B461" s="11" t="s">
        <v>30</v>
      </c>
      <c r="C461" s="11" t="s">
        <v>22</v>
      </c>
      <c r="D461" s="11" t="s">
        <v>18</v>
      </c>
      <c r="E461" s="49">
        <v>919998</v>
      </c>
      <c r="F461" s="15">
        <v>2.6</v>
      </c>
      <c r="G461" s="16">
        <f t="shared" si="66"/>
        <v>47839.896000000008</v>
      </c>
      <c r="H461" s="16">
        <f t="shared" si="67"/>
        <v>872158.10400000005</v>
      </c>
      <c r="I461" s="16">
        <f t="shared" si="68"/>
        <v>967837.89599999995</v>
      </c>
      <c r="J461" s="43">
        <v>0.22434669247634662</v>
      </c>
      <c r="K461" s="44">
        <v>2.5</v>
      </c>
      <c r="L461" s="43">
        <f t="shared" si="69"/>
        <v>1.121733462381733E-2</v>
      </c>
      <c r="M461" s="43">
        <f t="shared" si="70"/>
        <v>0.21312935785252929</v>
      </c>
      <c r="N461" s="43">
        <f t="shared" si="71"/>
        <v>0.23556402710016394</v>
      </c>
    </row>
    <row r="462" spans="1:14" x14ac:dyDescent="0.25">
      <c r="A462" s="11" t="s">
        <v>50</v>
      </c>
      <c r="B462" s="11" t="s">
        <v>30</v>
      </c>
      <c r="C462" s="11" t="s">
        <v>1</v>
      </c>
      <c r="D462" s="11" t="s">
        <v>18</v>
      </c>
      <c r="E462" s="49">
        <v>340007</v>
      </c>
      <c r="F462" s="15">
        <v>3.1</v>
      </c>
      <c r="G462" s="16">
        <f t="shared" si="66"/>
        <v>21080.433999999997</v>
      </c>
      <c r="H462" s="16">
        <f t="shared" si="67"/>
        <v>318926.56599999999</v>
      </c>
      <c r="I462" s="16">
        <f t="shared" si="68"/>
        <v>361087.43400000001</v>
      </c>
      <c r="J462" s="43">
        <v>0.19613144458795073</v>
      </c>
      <c r="K462" s="44">
        <v>2.9</v>
      </c>
      <c r="L462" s="43">
        <f t="shared" si="69"/>
        <v>1.137562378610114E-2</v>
      </c>
      <c r="M462" s="43">
        <f t="shared" si="70"/>
        <v>0.1847558208018496</v>
      </c>
      <c r="N462" s="43">
        <f t="shared" si="71"/>
        <v>0.20750706837405186</v>
      </c>
    </row>
    <row r="463" spans="1:14" x14ac:dyDescent="0.25">
      <c r="A463" s="11" t="s">
        <v>50</v>
      </c>
      <c r="B463" s="11" t="s">
        <v>30</v>
      </c>
      <c r="C463" s="11" t="s">
        <v>0</v>
      </c>
      <c r="D463" s="11" t="s">
        <v>18</v>
      </c>
      <c r="E463" s="49">
        <v>4577205</v>
      </c>
      <c r="F463" s="15">
        <v>1</v>
      </c>
      <c r="G463" s="16">
        <f t="shared" si="66"/>
        <v>91544.1</v>
      </c>
      <c r="H463" s="16">
        <f t="shared" si="67"/>
        <v>4485660.9000000004</v>
      </c>
      <c r="I463" s="16">
        <f t="shared" si="68"/>
        <v>4668749.0999999996</v>
      </c>
      <c r="J463" s="43">
        <v>0.34423675930459918</v>
      </c>
      <c r="K463" s="44">
        <v>1</v>
      </c>
      <c r="L463" s="43">
        <f t="shared" si="69"/>
        <v>6.8847351860919833E-3</v>
      </c>
      <c r="M463" s="43">
        <f t="shared" si="70"/>
        <v>0.33735202411850718</v>
      </c>
      <c r="N463" s="43">
        <f t="shared" si="71"/>
        <v>0.35112149449069119</v>
      </c>
    </row>
    <row r="464" spans="1:14" x14ac:dyDescent="0.25">
      <c r="A464" s="11" t="s">
        <v>50</v>
      </c>
      <c r="B464" s="11" t="s">
        <v>44</v>
      </c>
      <c r="C464" s="11" t="s">
        <v>21</v>
      </c>
      <c r="D464" s="11" t="s">
        <v>18</v>
      </c>
      <c r="E464" s="49">
        <v>1230887</v>
      </c>
      <c r="F464" s="15">
        <v>1.8</v>
      </c>
      <c r="G464" s="16">
        <f t="shared" si="66"/>
        <v>44311.932000000001</v>
      </c>
      <c r="H464" s="16">
        <f t="shared" si="67"/>
        <v>1186575.068</v>
      </c>
      <c r="I464" s="16">
        <f t="shared" si="68"/>
        <v>1275198.932</v>
      </c>
      <c r="J464" s="43">
        <v>0.75481476212260401</v>
      </c>
      <c r="K464" s="44">
        <v>1.2</v>
      </c>
      <c r="L464" s="43">
        <f t="shared" si="69"/>
        <v>1.8115554290942495E-2</v>
      </c>
      <c r="M464" s="43">
        <f t="shared" si="70"/>
        <v>0.73669920783166154</v>
      </c>
      <c r="N464" s="43">
        <f t="shared" si="71"/>
        <v>0.77293031641354648</v>
      </c>
    </row>
    <row r="465" spans="1:14" x14ac:dyDescent="0.25">
      <c r="A465" s="11" t="s">
        <v>50</v>
      </c>
      <c r="B465" s="11" t="s">
        <v>44</v>
      </c>
      <c r="C465" s="11" t="s">
        <v>31</v>
      </c>
      <c r="D465" s="11" t="s">
        <v>18</v>
      </c>
      <c r="E465" s="49">
        <v>940753</v>
      </c>
      <c r="F465" s="15">
        <v>2.4</v>
      </c>
      <c r="G465" s="16">
        <f t="shared" si="66"/>
        <v>45156.143999999993</v>
      </c>
      <c r="H465" s="16">
        <f t="shared" si="67"/>
        <v>895596.85600000003</v>
      </c>
      <c r="I465" s="16">
        <f t="shared" si="68"/>
        <v>985909.14399999997</v>
      </c>
      <c r="J465" s="43">
        <v>0.44078546947075459</v>
      </c>
      <c r="K465" s="44">
        <v>2.4</v>
      </c>
      <c r="L465" s="43">
        <f t="shared" si="69"/>
        <v>2.1157702534596222E-2</v>
      </c>
      <c r="M465" s="43">
        <f t="shared" si="70"/>
        <v>0.41962776693615839</v>
      </c>
      <c r="N465" s="43">
        <f t="shared" si="71"/>
        <v>0.46194317200535079</v>
      </c>
    </row>
    <row r="466" spans="1:14" x14ac:dyDescent="0.25">
      <c r="A466" s="11" t="s">
        <v>50</v>
      </c>
      <c r="B466" s="11" t="s">
        <v>44</v>
      </c>
      <c r="C466" s="11" t="s">
        <v>32</v>
      </c>
      <c r="D466" s="11" t="s">
        <v>18</v>
      </c>
      <c r="E466" s="49">
        <v>1448701</v>
      </c>
      <c r="F466" s="15">
        <v>2</v>
      </c>
      <c r="G466" s="16">
        <f t="shared" si="66"/>
        <v>57948.04</v>
      </c>
      <c r="H466" s="16">
        <f t="shared" si="67"/>
        <v>1390752.96</v>
      </c>
      <c r="I466" s="16">
        <f t="shared" si="68"/>
        <v>1506649.04</v>
      </c>
      <c r="J466" s="43">
        <v>0.40719595452068147</v>
      </c>
      <c r="K466" s="44">
        <v>1.7</v>
      </c>
      <c r="L466" s="43">
        <f t="shared" si="69"/>
        <v>1.3844662453703169E-2</v>
      </c>
      <c r="M466" s="43">
        <f t="shared" si="70"/>
        <v>0.39335129206697828</v>
      </c>
      <c r="N466" s="43">
        <f t="shared" si="71"/>
        <v>0.42104061697438466</v>
      </c>
    </row>
    <row r="467" spans="1:14" x14ac:dyDescent="0.25">
      <c r="A467" s="11" t="s">
        <v>50</v>
      </c>
      <c r="B467" s="11" t="s">
        <v>44</v>
      </c>
      <c r="C467" s="11" t="s">
        <v>22</v>
      </c>
      <c r="D467" s="11" t="s">
        <v>18</v>
      </c>
      <c r="E467" s="49">
        <v>1447528</v>
      </c>
      <c r="F467" s="15">
        <v>2.2000000000000002</v>
      </c>
      <c r="G467" s="16">
        <f t="shared" si="66"/>
        <v>63691.232000000004</v>
      </c>
      <c r="H467" s="16">
        <f t="shared" si="67"/>
        <v>1383836.7679999999</v>
      </c>
      <c r="I467" s="16">
        <f t="shared" si="68"/>
        <v>1511219.2320000001</v>
      </c>
      <c r="J467" s="43">
        <v>0.34502083194294814</v>
      </c>
      <c r="K467" s="44">
        <v>1.9</v>
      </c>
      <c r="L467" s="43">
        <f t="shared" si="69"/>
        <v>1.3110791613832029E-2</v>
      </c>
      <c r="M467" s="43">
        <f t="shared" si="70"/>
        <v>0.33191004032911609</v>
      </c>
      <c r="N467" s="43">
        <f t="shared" si="71"/>
        <v>0.35813162355678019</v>
      </c>
    </row>
    <row r="468" spans="1:14" x14ac:dyDescent="0.25">
      <c r="A468" s="11" t="s">
        <v>50</v>
      </c>
      <c r="B468" s="11" t="s">
        <v>44</v>
      </c>
      <c r="C468" s="11" t="s">
        <v>1</v>
      </c>
      <c r="D468" s="11" t="s">
        <v>18</v>
      </c>
      <c r="E468" s="49">
        <v>1036182</v>
      </c>
      <c r="F468" s="15">
        <v>1.5</v>
      </c>
      <c r="G468" s="16">
        <f t="shared" si="66"/>
        <v>31085.46</v>
      </c>
      <c r="H468" s="16">
        <f t="shared" si="67"/>
        <v>1005096.54</v>
      </c>
      <c r="I468" s="16">
        <f t="shared" si="68"/>
        <v>1067267.46</v>
      </c>
      <c r="J468" s="43">
        <v>0.47939673243951109</v>
      </c>
      <c r="K468" s="44">
        <v>1.4</v>
      </c>
      <c r="L468" s="43">
        <f t="shared" si="69"/>
        <v>1.342310850830631E-2</v>
      </c>
      <c r="M468" s="43">
        <f t="shared" si="70"/>
        <v>0.46597362393120478</v>
      </c>
      <c r="N468" s="43">
        <f t="shared" si="71"/>
        <v>0.49281984094781739</v>
      </c>
    </row>
    <row r="469" spans="1:14" x14ac:dyDescent="0.25">
      <c r="A469" s="11" t="s">
        <v>50</v>
      </c>
      <c r="B469" s="11" t="s">
        <v>44</v>
      </c>
      <c r="C469" s="11" t="s">
        <v>0</v>
      </c>
      <c r="D469" s="11" t="s">
        <v>18</v>
      </c>
      <c r="E469" s="49">
        <v>6104051</v>
      </c>
      <c r="F469" s="15">
        <v>0.8</v>
      </c>
      <c r="G469" s="16">
        <f t="shared" ref="G469:G490" si="72">2*(E469*F469/100)</f>
        <v>97664.815999999992</v>
      </c>
      <c r="H469" s="16">
        <f t="shared" ref="H469" si="73">E469-G469</f>
        <v>6006386.1840000004</v>
      </c>
      <c r="I469" s="16">
        <f t="shared" ref="I469" si="74">E469+G469</f>
        <v>6201715.8159999996</v>
      </c>
      <c r="J469" s="43">
        <v>0.44621439881774638</v>
      </c>
      <c r="K469" s="44">
        <v>0.7</v>
      </c>
      <c r="L469" s="43">
        <f t="shared" si="69"/>
        <v>6.2470015834484496E-3</v>
      </c>
      <c r="M469" s="43">
        <f t="shared" si="70"/>
        <v>0.43996739723429795</v>
      </c>
      <c r="N469" s="43">
        <f t="shared" si="71"/>
        <v>0.45246140040119481</v>
      </c>
    </row>
    <row r="470" spans="1:14" x14ac:dyDescent="0.25">
      <c r="A470" s="11" t="s">
        <v>50</v>
      </c>
      <c r="B470" s="11" t="s">
        <v>19</v>
      </c>
      <c r="C470" s="11" t="s">
        <v>21</v>
      </c>
      <c r="D470" s="11" t="s">
        <v>161</v>
      </c>
      <c r="E470" s="49">
        <v>174631</v>
      </c>
      <c r="F470" s="15">
        <v>5.3</v>
      </c>
      <c r="G470" s="16">
        <f t="shared" ref="G470:G487" si="75">2*(E470*F470/100)</f>
        <v>18510.885999999999</v>
      </c>
      <c r="H470" s="16">
        <f t="shared" ref="H470:H487" si="76">E470-G470</f>
        <v>156120.114</v>
      </c>
      <c r="I470" s="16">
        <f t="shared" ref="I470:I487" si="77">E470+G470</f>
        <v>193141.886</v>
      </c>
      <c r="J470" s="43">
        <v>5.231199855972829E-2</v>
      </c>
      <c r="K470" s="15">
        <v>5.3</v>
      </c>
      <c r="L470" s="43">
        <f t="shared" ref="L470:L487" si="78">2*(J470*K470/100)</f>
        <v>5.5450718473311986E-3</v>
      </c>
      <c r="M470" s="43">
        <f t="shared" ref="M470:M487" si="79">J470-L470</f>
        <v>4.6766926712397093E-2</v>
      </c>
      <c r="N470" s="43">
        <f t="shared" ref="N470:N487" si="80">J470+L470</f>
        <v>5.7857070407059487E-2</v>
      </c>
    </row>
    <row r="471" spans="1:14" x14ac:dyDescent="0.25">
      <c r="A471" s="11" t="s">
        <v>50</v>
      </c>
      <c r="B471" s="11" t="s">
        <v>19</v>
      </c>
      <c r="C471" s="11" t="s">
        <v>31</v>
      </c>
      <c r="D471" s="11" t="s">
        <v>161</v>
      </c>
      <c r="E471" s="49">
        <v>415076</v>
      </c>
      <c r="F471" s="15">
        <v>3.5</v>
      </c>
      <c r="G471" s="16">
        <f t="shared" si="75"/>
        <v>29055.32</v>
      </c>
      <c r="H471" s="16">
        <f t="shared" si="76"/>
        <v>386020.68</v>
      </c>
      <c r="I471" s="16">
        <f t="shared" si="77"/>
        <v>444131.32</v>
      </c>
      <c r="J471" s="43">
        <v>9.5972372416532614E-2</v>
      </c>
      <c r="K471" s="15">
        <v>3.5</v>
      </c>
      <c r="L471" s="43">
        <f t="shared" si="78"/>
        <v>6.7180660691572823E-3</v>
      </c>
      <c r="M471" s="43">
        <f t="shared" si="79"/>
        <v>8.9254306347375328E-2</v>
      </c>
      <c r="N471" s="43">
        <f t="shared" si="80"/>
        <v>0.1026904384856899</v>
      </c>
    </row>
    <row r="472" spans="1:14" x14ac:dyDescent="0.25">
      <c r="A472" s="11" t="s">
        <v>50</v>
      </c>
      <c r="B472" s="11" t="s">
        <v>19</v>
      </c>
      <c r="C472" s="11" t="s">
        <v>32</v>
      </c>
      <c r="D472" s="11" t="s">
        <v>161</v>
      </c>
      <c r="E472" s="49">
        <v>436025</v>
      </c>
      <c r="F472" s="15">
        <v>3.3</v>
      </c>
      <c r="G472" s="16">
        <f t="shared" si="75"/>
        <v>28777.65</v>
      </c>
      <c r="H472" s="16">
        <f t="shared" si="76"/>
        <v>407247.35</v>
      </c>
      <c r="I472" s="16">
        <f t="shared" si="77"/>
        <v>464802.65</v>
      </c>
      <c r="J472" s="43">
        <v>6.1223653048039978E-2</v>
      </c>
      <c r="K472" s="15">
        <v>3.3</v>
      </c>
      <c r="L472" s="43">
        <f t="shared" si="78"/>
        <v>4.0407611011706382E-3</v>
      </c>
      <c r="M472" s="43">
        <f t="shared" si="79"/>
        <v>5.7182891946869339E-2</v>
      </c>
      <c r="N472" s="43">
        <f t="shared" si="80"/>
        <v>6.5264414149210609E-2</v>
      </c>
    </row>
    <row r="473" spans="1:14" x14ac:dyDescent="0.25">
      <c r="A473" s="11" t="s">
        <v>50</v>
      </c>
      <c r="B473" s="11" t="s">
        <v>19</v>
      </c>
      <c r="C473" s="11" t="s">
        <v>22</v>
      </c>
      <c r="D473" s="11" t="s">
        <v>161</v>
      </c>
      <c r="E473" s="49">
        <v>301162</v>
      </c>
      <c r="F473" s="15">
        <v>4.3</v>
      </c>
      <c r="G473" s="16">
        <f t="shared" si="75"/>
        <v>25899.931999999997</v>
      </c>
      <c r="H473" s="16">
        <f t="shared" si="76"/>
        <v>275262.06800000003</v>
      </c>
      <c r="I473" s="16">
        <f t="shared" si="77"/>
        <v>327061.93199999997</v>
      </c>
      <c r="J473" s="43">
        <v>3.6300904973284975E-2</v>
      </c>
      <c r="K473" s="15">
        <v>4.3</v>
      </c>
      <c r="L473" s="43">
        <f t="shared" si="78"/>
        <v>3.1218778277025076E-3</v>
      </c>
      <c r="M473" s="43">
        <f t="shared" si="79"/>
        <v>3.317902714558247E-2</v>
      </c>
      <c r="N473" s="43">
        <f t="shared" si="80"/>
        <v>3.9422782800987481E-2</v>
      </c>
    </row>
    <row r="474" spans="1:14" x14ac:dyDescent="0.25">
      <c r="A474" s="11" t="s">
        <v>50</v>
      </c>
      <c r="B474" s="11" t="s">
        <v>19</v>
      </c>
      <c r="C474" s="11" t="s">
        <v>1</v>
      </c>
      <c r="D474" s="11" t="s">
        <v>161</v>
      </c>
      <c r="E474" s="49">
        <v>67515</v>
      </c>
      <c r="F474" s="15">
        <v>7</v>
      </c>
      <c r="G474" s="16">
        <f t="shared" si="75"/>
        <v>9452.1</v>
      </c>
      <c r="H474" s="16">
        <f t="shared" si="76"/>
        <v>58062.9</v>
      </c>
      <c r="I474" s="16">
        <f t="shared" si="77"/>
        <v>76967.100000000006</v>
      </c>
      <c r="J474" s="43">
        <v>1.7333779033405938E-2</v>
      </c>
      <c r="K474" s="15">
        <v>7</v>
      </c>
      <c r="L474" s="43">
        <f t="shared" si="78"/>
        <v>2.4267290646768315E-3</v>
      </c>
      <c r="M474" s="43">
        <f t="shared" si="79"/>
        <v>1.4907049968729106E-2</v>
      </c>
      <c r="N474" s="43">
        <f t="shared" si="80"/>
        <v>1.9760508098082771E-2</v>
      </c>
    </row>
    <row r="475" spans="1:14" x14ac:dyDescent="0.25">
      <c r="A475" s="11" t="s">
        <v>50</v>
      </c>
      <c r="B475" s="11" t="s">
        <v>19</v>
      </c>
      <c r="C475" s="11" t="s">
        <v>0</v>
      </c>
      <c r="D475" s="11" t="s">
        <v>161</v>
      </c>
      <c r="E475" s="49">
        <v>1394409</v>
      </c>
      <c r="F475" s="15">
        <v>2.2000000000000002</v>
      </c>
      <c r="G475" s="16">
        <f t="shared" si="75"/>
        <v>61353.996000000006</v>
      </c>
      <c r="H475" s="16">
        <f t="shared" si="76"/>
        <v>1333055.004</v>
      </c>
      <c r="I475" s="16">
        <f t="shared" si="77"/>
        <v>1455762.996</v>
      </c>
      <c r="J475" s="43">
        <v>5.1690123417157736E-2</v>
      </c>
      <c r="K475" s="15">
        <v>2.2000000000000002</v>
      </c>
      <c r="L475" s="43">
        <f t="shared" si="78"/>
        <v>2.2743654303549409E-3</v>
      </c>
      <c r="M475" s="43">
        <f t="shared" si="79"/>
        <v>4.9415757986802797E-2</v>
      </c>
      <c r="N475" s="43">
        <f t="shared" si="80"/>
        <v>5.3964488847512676E-2</v>
      </c>
    </row>
    <row r="476" spans="1:14" x14ac:dyDescent="0.25">
      <c r="A476" s="11" t="s">
        <v>50</v>
      </c>
      <c r="B476" s="11" t="s">
        <v>30</v>
      </c>
      <c r="C476" s="11" t="s">
        <v>21</v>
      </c>
      <c r="D476" s="11" t="s">
        <v>161</v>
      </c>
      <c r="E476" s="49">
        <v>88130</v>
      </c>
      <c r="F476" s="15">
        <v>7.1</v>
      </c>
      <c r="G476" s="16">
        <f t="shared" si="75"/>
        <v>12514.46</v>
      </c>
      <c r="H476" s="16">
        <f t="shared" si="76"/>
        <v>75615.540000000008</v>
      </c>
      <c r="I476" s="16">
        <f t="shared" si="77"/>
        <v>100644.45999999999</v>
      </c>
      <c r="J476" s="43">
        <v>5.1612109783343921E-2</v>
      </c>
      <c r="K476" s="15">
        <v>7.1</v>
      </c>
      <c r="L476" s="43">
        <f t="shared" si="78"/>
        <v>7.3289195892348368E-3</v>
      </c>
      <c r="M476" s="43">
        <f t="shared" si="79"/>
        <v>4.4283190194109083E-2</v>
      </c>
      <c r="N476" s="43">
        <f t="shared" si="80"/>
        <v>5.8941029372578758E-2</v>
      </c>
    </row>
    <row r="477" spans="1:14" x14ac:dyDescent="0.25">
      <c r="A477" s="11" t="s">
        <v>50</v>
      </c>
      <c r="B477" s="11" t="s">
        <v>30</v>
      </c>
      <c r="C477" s="11" t="s">
        <v>31</v>
      </c>
      <c r="D477" s="11" t="s">
        <v>161</v>
      </c>
      <c r="E477" s="49">
        <v>222943</v>
      </c>
      <c r="F477" s="15">
        <v>5.0999999999999996</v>
      </c>
      <c r="G477" s="16">
        <f t="shared" si="75"/>
        <v>22740.185999999998</v>
      </c>
      <c r="H477" s="16">
        <f t="shared" si="76"/>
        <v>200202.81400000001</v>
      </c>
      <c r="I477" s="16">
        <f t="shared" si="77"/>
        <v>245683.18599999999</v>
      </c>
      <c r="J477" s="43">
        <v>0.10176848551687871</v>
      </c>
      <c r="K477" s="15">
        <v>5.0999999999999996</v>
      </c>
      <c r="L477" s="43">
        <f t="shared" si="78"/>
        <v>1.0380385522721627E-2</v>
      </c>
      <c r="M477" s="43">
        <f t="shared" si="79"/>
        <v>9.138809999415709E-2</v>
      </c>
      <c r="N477" s="43">
        <f t="shared" si="80"/>
        <v>0.11214887103960033</v>
      </c>
    </row>
    <row r="478" spans="1:14" x14ac:dyDescent="0.25">
      <c r="A478" s="11" t="s">
        <v>50</v>
      </c>
      <c r="B478" s="11" t="s">
        <v>30</v>
      </c>
      <c r="C478" s="11" t="s">
        <v>32</v>
      </c>
      <c r="D478" s="11" t="s">
        <v>161</v>
      </c>
      <c r="E478" s="49">
        <v>240105</v>
      </c>
      <c r="F478" s="15">
        <v>4.8</v>
      </c>
      <c r="G478" s="16">
        <f t="shared" si="75"/>
        <v>23050.080000000002</v>
      </c>
      <c r="H478" s="16">
        <f t="shared" si="76"/>
        <v>217054.91999999998</v>
      </c>
      <c r="I478" s="16">
        <f t="shared" si="77"/>
        <v>263155.08</v>
      </c>
      <c r="J478" s="43">
        <v>6.7367827411765696E-2</v>
      </c>
      <c r="K478" s="15">
        <v>4.8</v>
      </c>
      <c r="L478" s="43">
        <f t="shared" si="78"/>
        <v>6.4673114315295065E-3</v>
      </c>
      <c r="M478" s="43">
        <f t="shared" si="79"/>
        <v>6.0900515980236186E-2</v>
      </c>
      <c r="N478" s="43">
        <f t="shared" si="80"/>
        <v>7.3835138843295206E-2</v>
      </c>
    </row>
    <row r="479" spans="1:14" x14ac:dyDescent="0.25">
      <c r="A479" s="11" t="s">
        <v>50</v>
      </c>
      <c r="B479" s="11" t="s">
        <v>30</v>
      </c>
      <c r="C479" s="11" t="s">
        <v>22</v>
      </c>
      <c r="D479" s="11" t="s">
        <v>161</v>
      </c>
      <c r="E479" s="49">
        <v>150763</v>
      </c>
      <c r="F479" s="15">
        <v>6.2</v>
      </c>
      <c r="G479" s="16">
        <f t="shared" si="75"/>
        <v>18694.612000000001</v>
      </c>
      <c r="H479" s="16">
        <f t="shared" si="76"/>
        <v>132068.38800000001</v>
      </c>
      <c r="I479" s="16">
        <f t="shared" si="77"/>
        <v>169457.61199999999</v>
      </c>
      <c r="J479" s="43">
        <v>3.6764406441982964E-2</v>
      </c>
      <c r="K479" s="15">
        <v>6.2</v>
      </c>
      <c r="L479" s="43">
        <f t="shared" si="78"/>
        <v>4.5587863988058872E-3</v>
      </c>
      <c r="M479" s="43">
        <f t="shared" si="79"/>
        <v>3.2205620043177077E-2</v>
      </c>
      <c r="N479" s="43">
        <f t="shared" si="80"/>
        <v>4.132319284078885E-2</v>
      </c>
    </row>
    <row r="480" spans="1:14" x14ac:dyDescent="0.25">
      <c r="A480" s="11" t="s">
        <v>50</v>
      </c>
      <c r="B480" s="11" t="s">
        <v>30</v>
      </c>
      <c r="C480" s="11" t="s">
        <v>1</v>
      </c>
      <c r="D480" s="11" t="s">
        <v>161</v>
      </c>
      <c r="E480" s="49">
        <v>24464</v>
      </c>
      <c r="F480" s="15">
        <v>11.5</v>
      </c>
      <c r="G480" s="16">
        <f t="shared" si="75"/>
        <v>5626.72</v>
      </c>
      <c r="H480" s="16">
        <f t="shared" si="76"/>
        <v>18837.28</v>
      </c>
      <c r="I480" s="16">
        <f t="shared" si="77"/>
        <v>30090.720000000001</v>
      </c>
      <c r="J480" s="43">
        <v>1.4111943755274529E-2</v>
      </c>
      <c r="K480" s="15">
        <v>11.5</v>
      </c>
      <c r="L480" s="43">
        <f t="shared" si="78"/>
        <v>3.2457470637131413E-3</v>
      </c>
      <c r="M480" s="43">
        <f t="shared" si="79"/>
        <v>1.0866196691561388E-2</v>
      </c>
      <c r="N480" s="43">
        <f t="shared" si="80"/>
        <v>1.7357690818987671E-2</v>
      </c>
    </row>
    <row r="481" spans="1:14" x14ac:dyDescent="0.25">
      <c r="A481" s="11" t="s">
        <v>50</v>
      </c>
      <c r="B481" s="11" t="s">
        <v>30</v>
      </c>
      <c r="C481" s="11" t="s">
        <v>0</v>
      </c>
      <c r="D481" s="11" t="s">
        <v>161</v>
      </c>
      <c r="E481" s="49">
        <v>726405</v>
      </c>
      <c r="F481" s="15">
        <v>3.2</v>
      </c>
      <c r="G481" s="16">
        <f t="shared" si="75"/>
        <v>46489.919999999998</v>
      </c>
      <c r="H481" s="16">
        <f t="shared" si="76"/>
        <v>679915.08</v>
      </c>
      <c r="I481" s="16">
        <f t="shared" si="77"/>
        <v>772894.92</v>
      </c>
      <c r="J481" s="43">
        <v>5.4630566719790212E-2</v>
      </c>
      <c r="K481" s="15">
        <v>3.2</v>
      </c>
      <c r="L481" s="43">
        <f t="shared" si="78"/>
        <v>3.4963562700665741E-3</v>
      </c>
      <c r="M481" s="43">
        <f t="shared" si="79"/>
        <v>5.113421044972364E-2</v>
      </c>
      <c r="N481" s="43">
        <f t="shared" si="80"/>
        <v>5.8126922989856784E-2</v>
      </c>
    </row>
    <row r="482" spans="1:14" x14ac:dyDescent="0.25">
      <c r="A482" s="11" t="s">
        <v>50</v>
      </c>
      <c r="B482" s="11" t="s">
        <v>44</v>
      </c>
      <c r="C482" s="11" t="s">
        <v>21</v>
      </c>
      <c r="D482" s="11" t="s">
        <v>161</v>
      </c>
      <c r="E482" s="49">
        <v>86501</v>
      </c>
      <c r="F482" s="15">
        <v>7.1</v>
      </c>
      <c r="G482" s="16">
        <f t="shared" si="75"/>
        <v>12283.142</v>
      </c>
      <c r="H482" s="16">
        <f t="shared" si="76"/>
        <v>74217.858000000007</v>
      </c>
      <c r="I482" s="16">
        <f t="shared" si="77"/>
        <v>98784.141999999993</v>
      </c>
      <c r="J482" s="43">
        <v>5.304486255713755E-2</v>
      </c>
      <c r="K482" s="15">
        <v>7.1</v>
      </c>
      <c r="L482" s="43">
        <f t="shared" si="78"/>
        <v>7.5323704831135319E-3</v>
      </c>
      <c r="M482" s="43">
        <f t="shared" si="79"/>
        <v>4.5512492074024018E-2</v>
      </c>
      <c r="N482" s="43">
        <f t="shared" si="80"/>
        <v>6.0577233040251081E-2</v>
      </c>
    </row>
    <row r="483" spans="1:14" x14ac:dyDescent="0.25">
      <c r="A483" s="11" t="s">
        <v>50</v>
      </c>
      <c r="B483" s="11" t="s">
        <v>44</v>
      </c>
      <c r="C483" s="11" t="s">
        <v>31</v>
      </c>
      <c r="D483" s="11" t="s">
        <v>161</v>
      </c>
      <c r="E483" s="49">
        <v>192133</v>
      </c>
      <c r="F483" s="15">
        <v>5.9</v>
      </c>
      <c r="G483" s="16">
        <f t="shared" si="75"/>
        <v>22671.694</v>
      </c>
      <c r="H483" s="16">
        <f t="shared" si="76"/>
        <v>169461.30600000001</v>
      </c>
      <c r="I483" s="16">
        <f t="shared" si="77"/>
        <v>214804.69399999999</v>
      </c>
      <c r="J483" s="43">
        <v>9.0023029005301597E-2</v>
      </c>
      <c r="K483" s="15">
        <v>5.9</v>
      </c>
      <c r="L483" s="43">
        <f t="shared" si="78"/>
        <v>1.0622717422625589E-2</v>
      </c>
      <c r="M483" s="43">
        <f t="shared" si="79"/>
        <v>7.9400311582676006E-2</v>
      </c>
      <c r="N483" s="43">
        <f t="shared" si="80"/>
        <v>0.10064574642792719</v>
      </c>
    </row>
    <row r="484" spans="1:14" x14ac:dyDescent="0.25">
      <c r="A484" s="11" t="s">
        <v>50</v>
      </c>
      <c r="B484" s="11" t="s">
        <v>44</v>
      </c>
      <c r="C484" s="11" t="s">
        <v>32</v>
      </c>
      <c r="D484" s="11" t="s">
        <v>161</v>
      </c>
      <c r="E484" s="49">
        <v>195920</v>
      </c>
      <c r="F484" s="15">
        <v>5.6</v>
      </c>
      <c r="G484" s="16">
        <f t="shared" si="75"/>
        <v>21943.040000000001</v>
      </c>
      <c r="H484" s="16">
        <f t="shared" si="76"/>
        <v>173976.95999999999</v>
      </c>
      <c r="I484" s="16">
        <f t="shared" si="77"/>
        <v>217863.04000000001</v>
      </c>
      <c r="J484" s="43">
        <v>5.5068527880971926E-2</v>
      </c>
      <c r="K484" s="15">
        <v>5.6</v>
      </c>
      <c r="L484" s="43">
        <f t="shared" si="78"/>
        <v>6.1676751226688552E-3</v>
      </c>
      <c r="M484" s="43">
        <f t="shared" si="79"/>
        <v>4.8900852758303068E-2</v>
      </c>
      <c r="N484" s="43">
        <f t="shared" si="80"/>
        <v>6.1236203003640785E-2</v>
      </c>
    </row>
    <row r="485" spans="1:14" x14ac:dyDescent="0.25">
      <c r="A485" s="11" t="s">
        <v>50</v>
      </c>
      <c r="B485" s="11" t="s">
        <v>44</v>
      </c>
      <c r="C485" s="11" t="s">
        <v>22</v>
      </c>
      <c r="D485" s="11" t="s">
        <v>161</v>
      </c>
      <c r="E485" s="49">
        <v>150399</v>
      </c>
      <c r="F485" s="15">
        <v>6.2</v>
      </c>
      <c r="G485" s="16">
        <f t="shared" si="75"/>
        <v>18649.476000000002</v>
      </c>
      <c r="H485" s="16">
        <f t="shared" si="76"/>
        <v>131749.524</v>
      </c>
      <c r="I485" s="16">
        <f t="shared" si="77"/>
        <v>169048.476</v>
      </c>
      <c r="J485" s="43">
        <v>3.584786484502369E-2</v>
      </c>
      <c r="K485" s="15">
        <v>6.2</v>
      </c>
      <c r="L485" s="43">
        <f t="shared" si="78"/>
        <v>4.4451352407829372E-3</v>
      </c>
      <c r="M485" s="43">
        <f t="shared" si="79"/>
        <v>3.1402729604240752E-2</v>
      </c>
      <c r="N485" s="43">
        <f t="shared" si="80"/>
        <v>4.0293000085806628E-2</v>
      </c>
    </row>
    <row r="486" spans="1:14" x14ac:dyDescent="0.25">
      <c r="A486" s="11" t="s">
        <v>50</v>
      </c>
      <c r="B486" s="11" t="s">
        <v>44</v>
      </c>
      <c r="C486" s="11" t="s">
        <v>1</v>
      </c>
      <c r="D486" s="11" t="s">
        <v>161</v>
      </c>
      <c r="E486" s="49">
        <v>43051</v>
      </c>
      <c r="F486" s="15">
        <v>11.8</v>
      </c>
      <c r="G486" s="16">
        <f t="shared" si="75"/>
        <v>10160.036</v>
      </c>
      <c r="H486" s="16">
        <f t="shared" si="76"/>
        <v>32890.964</v>
      </c>
      <c r="I486" s="16">
        <f t="shared" si="77"/>
        <v>53211.036</v>
      </c>
      <c r="J486" s="43">
        <v>1.9917841391042686E-2</v>
      </c>
      <c r="K486" s="15">
        <v>11.8</v>
      </c>
      <c r="L486" s="43">
        <f t="shared" si="78"/>
        <v>4.7006105682860745E-3</v>
      </c>
      <c r="M486" s="43">
        <f t="shared" si="79"/>
        <v>1.5217230822756611E-2</v>
      </c>
      <c r="N486" s="43">
        <f t="shared" si="80"/>
        <v>2.4618451959328762E-2</v>
      </c>
    </row>
    <row r="487" spans="1:14" x14ac:dyDescent="0.25">
      <c r="A487" s="11" t="s">
        <v>50</v>
      </c>
      <c r="B487" s="11" t="s">
        <v>44</v>
      </c>
      <c r="C487" s="11" t="s">
        <v>0</v>
      </c>
      <c r="D487" s="11" t="s">
        <v>161</v>
      </c>
      <c r="E487" s="49">
        <v>668004</v>
      </c>
      <c r="F487" s="15">
        <v>3.2</v>
      </c>
      <c r="G487" s="16">
        <f t="shared" si="75"/>
        <v>42752.256000000008</v>
      </c>
      <c r="H487" s="16">
        <f t="shared" si="76"/>
        <v>625251.74399999995</v>
      </c>
      <c r="I487" s="16">
        <f t="shared" si="77"/>
        <v>710756.25600000005</v>
      </c>
      <c r="J487" s="43">
        <v>4.8831997515723556E-2</v>
      </c>
      <c r="K487" s="15">
        <v>3.2</v>
      </c>
      <c r="L487" s="43">
        <f t="shared" si="78"/>
        <v>3.1252478410063078E-3</v>
      </c>
      <c r="M487" s="43">
        <f t="shared" si="79"/>
        <v>4.5706749674717245E-2</v>
      </c>
      <c r="N487" s="43">
        <f t="shared" si="80"/>
        <v>5.1957245356729867E-2</v>
      </c>
    </row>
    <row r="488" spans="1:14" x14ac:dyDescent="0.25">
      <c r="A488" s="11" t="s">
        <v>50</v>
      </c>
      <c r="B488" s="11" t="s">
        <v>19</v>
      </c>
      <c r="C488" s="11" t="s">
        <v>21</v>
      </c>
      <c r="D488" s="11" t="s">
        <v>57</v>
      </c>
      <c r="E488" s="49">
        <v>126307</v>
      </c>
      <c r="F488" s="15">
        <v>5.8</v>
      </c>
      <c r="G488" s="16">
        <f t="shared" si="72"/>
        <v>14651.611999999999</v>
      </c>
      <c r="H488" s="16">
        <f t="shared" ref="H488:H551" si="81">E488-G488</f>
        <v>111655.38800000001</v>
      </c>
      <c r="I488" s="16">
        <f t="shared" ref="I488:I551" si="82">E488+G488</f>
        <v>140958.61199999999</v>
      </c>
      <c r="J488" s="43">
        <v>3.7836189462830773E-2</v>
      </c>
      <c r="K488" s="44">
        <v>5.8</v>
      </c>
      <c r="L488" s="43">
        <f t="shared" ref="L488:L523" si="83">2*(J488*K488/100)</f>
        <v>4.3889979776883699E-3</v>
      </c>
      <c r="M488" s="43">
        <f t="shared" ref="M488:M523" si="84">J488-L488</f>
        <v>3.34471914851424E-2</v>
      </c>
      <c r="N488" s="43">
        <f t="shared" ref="N488:N523" si="85">J488+L488</f>
        <v>4.2225187440519146E-2</v>
      </c>
    </row>
    <row r="489" spans="1:14" x14ac:dyDescent="0.25">
      <c r="A489" s="11" t="s">
        <v>50</v>
      </c>
      <c r="B489" s="11" t="s">
        <v>19</v>
      </c>
      <c r="C489" s="11" t="s">
        <v>31</v>
      </c>
      <c r="D489" s="11" t="s">
        <v>57</v>
      </c>
      <c r="E489" s="49">
        <v>186862</v>
      </c>
      <c r="F489" s="15">
        <v>5.9</v>
      </c>
      <c r="G489" s="16">
        <f t="shared" si="72"/>
        <v>22049.716</v>
      </c>
      <c r="H489" s="16">
        <f t="shared" si="81"/>
        <v>164812.28399999999</v>
      </c>
      <c r="I489" s="16">
        <f t="shared" si="82"/>
        <v>208911.71600000001</v>
      </c>
      <c r="J489" s="43">
        <v>4.320555622222947E-2</v>
      </c>
      <c r="K489" s="44">
        <v>5.9</v>
      </c>
      <c r="L489" s="43">
        <f t="shared" si="83"/>
        <v>5.098255634223078E-3</v>
      </c>
      <c r="M489" s="43">
        <f t="shared" si="84"/>
        <v>3.810730058800639E-2</v>
      </c>
      <c r="N489" s="43">
        <f t="shared" si="85"/>
        <v>4.830381185645255E-2</v>
      </c>
    </row>
    <row r="490" spans="1:14" x14ac:dyDescent="0.25">
      <c r="A490" s="11" t="s">
        <v>50</v>
      </c>
      <c r="B490" s="11" t="s">
        <v>19</v>
      </c>
      <c r="C490" s="11" t="s">
        <v>32</v>
      </c>
      <c r="D490" s="11" t="s">
        <v>57</v>
      </c>
      <c r="E490" s="49">
        <v>159600</v>
      </c>
      <c r="F490" s="15">
        <v>5.6</v>
      </c>
      <c r="G490" s="16">
        <f t="shared" si="72"/>
        <v>17875.2</v>
      </c>
      <c r="H490" s="16">
        <f t="shared" si="81"/>
        <v>141724.79999999999</v>
      </c>
      <c r="I490" s="16">
        <f t="shared" si="82"/>
        <v>177475.20000000001</v>
      </c>
      <c r="J490" s="43">
        <v>2.2409942151177527E-2</v>
      </c>
      <c r="K490" s="44">
        <v>5.6</v>
      </c>
      <c r="L490" s="43">
        <f t="shared" si="83"/>
        <v>2.509913520931883E-3</v>
      </c>
      <c r="M490" s="43">
        <f t="shared" si="84"/>
        <v>1.9900028630245644E-2</v>
      </c>
      <c r="N490" s="43">
        <f t="shared" si="85"/>
        <v>2.4919855672109411E-2</v>
      </c>
    </row>
    <row r="491" spans="1:14" x14ac:dyDescent="0.25">
      <c r="A491" s="11" t="s">
        <v>50</v>
      </c>
      <c r="B491" s="11" t="s">
        <v>19</v>
      </c>
      <c r="C491" s="11" t="s">
        <v>22</v>
      </c>
      <c r="D491" s="11" t="s">
        <v>57</v>
      </c>
      <c r="E491" s="49">
        <v>90566</v>
      </c>
      <c r="F491" s="15">
        <v>8</v>
      </c>
      <c r="G491" s="16">
        <f t="shared" ref="G491:G551" si="86">2*(E491*F491/100)</f>
        <v>14490.56</v>
      </c>
      <c r="H491" s="16">
        <f t="shared" si="81"/>
        <v>76075.44</v>
      </c>
      <c r="I491" s="16">
        <f t="shared" si="82"/>
        <v>105056.56</v>
      </c>
      <c r="J491" s="43">
        <v>1.0916476048806047E-2</v>
      </c>
      <c r="K491" s="44">
        <v>8</v>
      </c>
      <c r="L491" s="43">
        <f t="shared" si="83"/>
        <v>1.7466361678089677E-3</v>
      </c>
      <c r="M491" s="43">
        <f t="shared" si="84"/>
        <v>9.1698398809970799E-3</v>
      </c>
      <c r="N491" s="43">
        <f t="shared" si="85"/>
        <v>1.2663112216615015E-2</v>
      </c>
    </row>
    <row r="492" spans="1:14" x14ac:dyDescent="0.25">
      <c r="A492" s="11" t="s">
        <v>50</v>
      </c>
      <c r="B492" s="11" t="s">
        <v>19</v>
      </c>
      <c r="C492" s="11" t="s">
        <v>1</v>
      </c>
      <c r="D492" s="11" t="s">
        <v>57</v>
      </c>
      <c r="E492" s="49">
        <v>19195</v>
      </c>
      <c r="F492" s="15">
        <v>1</v>
      </c>
      <c r="G492" s="16">
        <f t="shared" si="86"/>
        <v>383.9</v>
      </c>
      <c r="H492" s="16">
        <f t="shared" si="81"/>
        <v>18811.099999999999</v>
      </c>
      <c r="I492" s="16">
        <f t="shared" si="82"/>
        <v>19578.900000000001</v>
      </c>
      <c r="J492" s="43">
        <v>4.9281180263086276E-3</v>
      </c>
      <c r="K492" s="44">
        <v>1</v>
      </c>
      <c r="L492" s="43">
        <f t="shared" si="83"/>
        <v>9.8562360526172551E-5</v>
      </c>
      <c r="M492" s="43">
        <f t="shared" si="84"/>
        <v>4.8295556657824553E-3</v>
      </c>
      <c r="N492" s="43">
        <f t="shared" si="85"/>
        <v>5.0266803868347998E-3</v>
      </c>
    </row>
    <row r="493" spans="1:14" x14ac:dyDescent="0.25">
      <c r="A493" s="11" t="s">
        <v>50</v>
      </c>
      <c r="B493" s="11" t="s">
        <v>19</v>
      </c>
      <c r="C493" s="11" t="s">
        <v>0</v>
      </c>
      <c r="D493" s="11" t="s">
        <v>57</v>
      </c>
      <c r="E493" s="49">
        <v>582530</v>
      </c>
      <c r="F493" s="15">
        <v>3.2</v>
      </c>
      <c r="G493" s="16">
        <f t="shared" si="86"/>
        <v>37281.919999999998</v>
      </c>
      <c r="H493" s="16">
        <f t="shared" si="81"/>
        <v>545248.07999999996</v>
      </c>
      <c r="I493" s="16">
        <f t="shared" si="82"/>
        <v>619811.92000000004</v>
      </c>
      <c r="J493" s="43">
        <v>2.1594128834651019E-2</v>
      </c>
      <c r="K493" s="44">
        <v>3.2</v>
      </c>
      <c r="L493" s="43">
        <f t="shared" si="83"/>
        <v>1.3820242454176653E-3</v>
      </c>
      <c r="M493" s="43">
        <f t="shared" si="84"/>
        <v>2.0212104589233355E-2</v>
      </c>
      <c r="N493" s="43">
        <f t="shared" si="85"/>
        <v>2.2976153080068683E-2</v>
      </c>
    </row>
    <row r="494" spans="1:14" x14ac:dyDescent="0.25">
      <c r="A494" s="11" t="s">
        <v>50</v>
      </c>
      <c r="B494" s="11" t="s">
        <v>30</v>
      </c>
      <c r="C494" s="11" t="s">
        <v>21</v>
      </c>
      <c r="D494" s="11" t="s">
        <v>57</v>
      </c>
      <c r="E494" s="49">
        <v>65325</v>
      </c>
      <c r="F494" s="15">
        <v>8.6</v>
      </c>
      <c r="G494" s="16">
        <f t="shared" si="86"/>
        <v>11235.9</v>
      </c>
      <c r="H494" s="16">
        <f t="shared" si="81"/>
        <v>54089.1</v>
      </c>
      <c r="I494" s="16">
        <f t="shared" si="82"/>
        <v>76560.899999999994</v>
      </c>
      <c r="J494" s="43">
        <v>3.8256678447712945E-2</v>
      </c>
      <c r="K494" s="44">
        <v>8.6</v>
      </c>
      <c r="L494" s="43">
        <f t="shared" si="83"/>
        <v>6.580148693006627E-3</v>
      </c>
      <c r="M494" s="43">
        <f t="shared" si="84"/>
        <v>3.167652975470632E-2</v>
      </c>
      <c r="N494" s="43">
        <f t="shared" si="85"/>
        <v>4.4836827140719571E-2</v>
      </c>
    </row>
    <row r="495" spans="1:14" x14ac:dyDescent="0.25">
      <c r="A495" s="11" t="s">
        <v>50</v>
      </c>
      <c r="B495" s="11" t="s">
        <v>30</v>
      </c>
      <c r="C495" s="11" t="s">
        <v>31</v>
      </c>
      <c r="D495" s="11" t="s">
        <v>57</v>
      </c>
      <c r="E495" s="49">
        <v>94121</v>
      </c>
      <c r="F495" s="15">
        <v>7.7</v>
      </c>
      <c r="G495" s="16">
        <f t="shared" si="86"/>
        <v>14494.634000000002</v>
      </c>
      <c r="H495" s="16">
        <f t="shared" si="81"/>
        <v>79626.365999999995</v>
      </c>
      <c r="I495" s="16">
        <f t="shared" si="82"/>
        <v>108615.63400000001</v>
      </c>
      <c r="J495" s="43">
        <v>4.2964128164302721E-2</v>
      </c>
      <c r="K495" s="44">
        <v>7.7</v>
      </c>
      <c r="L495" s="43">
        <f t="shared" si="83"/>
        <v>6.6164757373026193E-3</v>
      </c>
      <c r="M495" s="43">
        <f t="shared" si="84"/>
        <v>3.6347652427000103E-2</v>
      </c>
      <c r="N495" s="43">
        <f t="shared" si="85"/>
        <v>4.958060390160534E-2</v>
      </c>
    </row>
    <row r="496" spans="1:14" x14ac:dyDescent="0.25">
      <c r="A496" s="11" t="s">
        <v>50</v>
      </c>
      <c r="B496" s="11" t="s">
        <v>30</v>
      </c>
      <c r="C496" s="11" t="s">
        <v>32</v>
      </c>
      <c r="D496" s="11" t="s">
        <v>57</v>
      </c>
      <c r="E496" s="49">
        <v>90688</v>
      </c>
      <c r="F496" s="15">
        <v>7.3</v>
      </c>
      <c r="G496" s="16">
        <f t="shared" si="86"/>
        <v>13240.448</v>
      </c>
      <c r="H496" s="16">
        <f t="shared" si="81"/>
        <v>77447.551999999996</v>
      </c>
      <c r="I496" s="16">
        <f t="shared" si="82"/>
        <v>103928.448</v>
      </c>
      <c r="J496" s="43">
        <v>2.5444924230308436E-2</v>
      </c>
      <c r="K496" s="44">
        <v>7.3</v>
      </c>
      <c r="L496" s="43">
        <f t="shared" si="83"/>
        <v>3.7149589376250314E-3</v>
      </c>
      <c r="M496" s="43">
        <f t="shared" si="84"/>
        <v>2.1729965292683406E-2</v>
      </c>
      <c r="N496" s="43">
        <f t="shared" si="85"/>
        <v>2.9159883167933467E-2</v>
      </c>
    </row>
    <row r="497" spans="1:14" x14ac:dyDescent="0.25">
      <c r="A497" s="11" t="s">
        <v>50</v>
      </c>
      <c r="B497" s="11" t="s">
        <v>30</v>
      </c>
      <c r="C497" s="11" t="s">
        <v>22</v>
      </c>
      <c r="D497" s="11" t="s">
        <v>57</v>
      </c>
      <c r="E497" s="49">
        <v>43664</v>
      </c>
      <c r="F497" s="15">
        <v>12</v>
      </c>
      <c r="G497" s="16">
        <f t="shared" si="86"/>
        <v>10479.36</v>
      </c>
      <c r="H497" s="16">
        <f t="shared" si="81"/>
        <v>33184.639999999999</v>
      </c>
      <c r="I497" s="16">
        <f t="shared" si="82"/>
        <v>54143.360000000001</v>
      </c>
      <c r="J497" s="43">
        <v>1.0647712256208381E-2</v>
      </c>
      <c r="K497" s="44">
        <v>12</v>
      </c>
      <c r="L497" s="43">
        <f t="shared" si="83"/>
        <v>2.5554509414900117E-3</v>
      </c>
      <c r="M497" s="43">
        <f t="shared" si="84"/>
        <v>8.0922613147183693E-3</v>
      </c>
      <c r="N497" s="43">
        <f t="shared" si="85"/>
        <v>1.3203163197698393E-2</v>
      </c>
    </row>
    <row r="498" spans="1:14" x14ac:dyDescent="0.25">
      <c r="A498" s="11" t="s">
        <v>50</v>
      </c>
      <c r="B498" s="11" t="s">
        <v>30</v>
      </c>
      <c r="C498" s="11" t="s">
        <v>1</v>
      </c>
      <c r="D498" s="11" t="s">
        <v>57</v>
      </c>
      <c r="E498" s="49">
        <v>5777</v>
      </c>
      <c r="F498" s="15">
        <v>25.3</v>
      </c>
      <c r="G498" s="16">
        <f t="shared" si="86"/>
        <v>2923.1620000000003</v>
      </c>
      <c r="H498" s="16">
        <f t="shared" si="81"/>
        <v>2853.8379999999997</v>
      </c>
      <c r="I498" s="16">
        <f t="shared" si="82"/>
        <v>8700.1620000000003</v>
      </c>
      <c r="J498" s="43">
        <v>3.3324353774616153E-3</v>
      </c>
      <c r="K498" s="44">
        <v>25.3</v>
      </c>
      <c r="L498" s="43">
        <f t="shared" si="83"/>
        <v>1.6862123009955773E-3</v>
      </c>
      <c r="M498" s="43">
        <f t="shared" si="84"/>
        <v>1.646223076466038E-3</v>
      </c>
      <c r="N498" s="43">
        <f t="shared" si="85"/>
        <v>5.0186476784571925E-3</v>
      </c>
    </row>
    <row r="499" spans="1:14" x14ac:dyDescent="0.25">
      <c r="A499" s="11" t="s">
        <v>50</v>
      </c>
      <c r="B499" s="11" t="s">
        <v>30</v>
      </c>
      <c r="C499" s="11" t="s">
        <v>0</v>
      </c>
      <c r="D499" s="11" t="s">
        <v>57</v>
      </c>
      <c r="E499" s="49">
        <v>299575</v>
      </c>
      <c r="F499" s="15">
        <v>4.5</v>
      </c>
      <c r="G499" s="16">
        <f t="shared" si="86"/>
        <v>26961.75</v>
      </c>
      <c r="H499" s="16">
        <f t="shared" si="81"/>
        <v>272613.25</v>
      </c>
      <c r="I499" s="16">
        <f t="shared" si="82"/>
        <v>326536.75</v>
      </c>
      <c r="J499" s="43">
        <v>2.2530065218550468E-2</v>
      </c>
      <c r="K499" s="44">
        <v>4.5</v>
      </c>
      <c r="L499" s="43">
        <f t="shared" si="83"/>
        <v>2.027705869669542E-3</v>
      </c>
      <c r="M499" s="43">
        <f t="shared" si="84"/>
        <v>2.0502359348880925E-2</v>
      </c>
      <c r="N499" s="43">
        <f t="shared" si="85"/>
        <v>2.455777108822001E-2</v>
      </c>
    </row>
    <row r="500" spans="1:14" x14ac:dyDescent="0.25">
      <c r="A500" s="11" t="s">
        <v>50</v>
      </c>
      <c r="B500" s="11" t="s">
        <v>44</v>
      </c>
      <c r="C500" s="11" t="s">
        <v>21</v>
      </c>
      <c r="D500" s="11" t="s">
        <v>57</v>
      </c>
      <c r="E500" s="49">
        <v>60982</v>
      </c>
      <c r="F500" s="15">
        <v>8.6</v>
      </c>
      <c r="G500" s="16">
        <f t="shared" si="86"/>
        <v>10488.903999999999</v>
      </c>
      <c r="H500" s="16">
        <f t="shared" si="81"/>
        <v>50493.096000000005</v>
      </c>
      <c r="I500" s="16">
        <f t="shared" si="82"/>
        <v>71470.903999999995</v>
      </c>
      <c r="J500" s="43">
        <v>3.7395889162661261E-2</v>
      </c>
      <c r="K500" s="44">
        <v>8.6</v>
      </c>
      <c r="L500" s="43">
        <f t="shared" si="83"/>
        <v>6.4320929359777367E-3</v>
      </c>
      <c r="M500" s="43">
        <f t="shared" si="84"/>
        <v>3.0963796226683524E-2</v>
      </c>
      <c r="N500" s="43">
        <f t="shared" si="85"/>
        <v>4.3827982098639001E-2</v>
      </c>
    </row>
    <row r="501" spans="1:14" x14ac:dyDescent="0.25">
      <c r="A501" s="11" t="s">
        <v>50</v>
      </c>
      <c r="B501" s="11" t="s">
        <v>44</v>
      </c>
      <c r="C501" s="11" t="s">
        <v>31</v>
      </c>
      <c r="D501" s="11" t="s">
        <v>57</v>
      </c>
      <c r="E501" s="49">
        <v>92741</v>
      </c>
      <c r="F501" s="15">
        <v>7.7</v>
      </c>
      <c r="G501" s="16">
        <f t="shared" si="86"/>
        <v>14282.114000000001</v>
      </c>
      <c r="H501" s="16">
        <f t="shared" si="81"/>
        <v>78458.885999999999</v>
      </c>
      <c r="I501" s="16">
        <f t="shared" si="82"/>
        <v>107023.114</v>
      </c>
      <c r="J501" s="43">
        <v>4.3453366849946003E-2</v>
      </c>
      <c r="K501" s="44">
        <v>7.7</v>
      </c>
      <c r="L501" s="43">
        <f t="shared" si="83"/>
        <v>6.6918184948916845E-3</v>
      </c>
      <c r="M501" s="43">
        <f t="shared" si="84"/>
        <v>3.6761548355054317E-2</v>
      </c>
      <c r="N501" s="43">
        <f t="shared" si="85"/>
        <v>5.0145185344837688E-2</v>
      </c>
    </row>
    <row r="502" spans="1:14" x14ac:dyDescent="0.25">
      <c r="A502" s="11" t="s">
        <v>50</v>
      </c>
      <c r="B502" s="11" t="s">
        <v>44</v>
      </c>
      <c r="C502" s="11" t="s">
        <v>32</v>
      </c>
      <c r="D502" s="11" t="s">
        <v>57</v>
      </c>
      <c r="E502" s="49">
        <v>68912</v>
      </c>
      <c r="F502" s="15">
        <v>8.6999999999999993</v>
      </c>
      <c r="G502" s="16">
        <f t="shared" si="86"/>
        <v>11990.687999999998</v>
      </c>
      <c r="H502" s="16">
        <f t="shared" si="81"/>
        <v>56921.312000000005</v>
      </c>
      <c r="I502" s="16">
        <f t="shared" si="82"/>
        <v>80902.687999999995</v>
      </c>
      <c r="J502" s="43">
        <v>1.9369550803049907E-2</v>
      </c>
      <c r="K502" s="44">
        <v>8.6999999999999993</v>
      </c>
      <c r="L502" s="43">
        <f t="shared" si="83"/>
        <v>3.3703018397306835E-3</v>
      </c>
      <c r="M502" s="43">
        <f t="shared" si="84"/>
        <v>1.5999248963319224E-2</v>
      </c>
      <c r="N502" s="43">
        <f t="shared" si="85"/>
        <v>2.2739852642780591E-2</v>
      </c>
    </row>
    <row r="503" spans="1:14" x14ac:dyDescent="0.25">
      <c r="A503" s="11" t="s">
        <v>50</v>
      </c>
      <c r="B503" s="11" t="s">
        <v>44</v>
      </c>
      <c r="C503" s="11" t="s">
        <v>22</v>
      </c>
      <c r="D503" s="11" t="s">
        <v>57</v>
      </c>
      <c r="E503" s="49">
        <v>46902</v>
      </c>
      <c r="F503" s="15">
        <v>12</v>
      </c>
      <c r="G503" s="16">
        <f t="shared" si="86"/>
        <v>11256.48</v>
      </c>
      <c r="H503" s="16">
        <f t="shared" si="81"/>
        <v>35645.520000000004</v>
      </c>
      <c r="I503" s="16">
        <f t="shared" si="82"/>
        <v>58158.479999999996</v>
      </c>
      <c r="J503" s="43">
        <v>1.1179173777493874E-2</v>
      </c>
      <c r="K503" s="44">
        <v>12</v>
      </c>
      <c r="L503" s="43">
        <f t="shared" si="83"/>
        <v>2.6830017065985296E-3</v>
      </c>
      <c r="M503" s="43">
        <f t="shared" si="84"/>
        <v>8.4961720708953449E-3</v>
      </c>
      <c r="N503" s="43">
        <f t="shared" si="85"/>
        <v>1.3862175484092402E-2</v>
      </c>
    </row>
    <row r="504" spans="1:14" x14ac:dyDescent="0.25">
      <c r="A504" s="11" t="s">
        <v>50</v>
      </c>
      <c r="B504" s="11" t="s">
        <v>44</v>
      </c>
      <c r="C504" s="11" t="s">
        <v>1</v>
      </c>
      <c r="D504" s="11" t="s">
        <v>57</v>
      </c>
      <c r="E504" s="49">
        <v>13418</v>
      </c>
      <c r="F504" s="15">
        <v>15.7</v>
      </c>
      <c r="G504" s="16">
        <f t="shared" si="86"/>
        <v>4213.2519999999995</v>
      </c>
      <c r="H504" s="16">
        <f t="shared" si="81"/>
        <v>9204.7479999999996</v>
      </c>
      <c r="I504" s="16">
        <f t="shared" si="82"/>
        <v>17631.252</v>
      </c>
      <c r="J504" s="43">
        <v>6.2079300314745473E-3</v>
      </c>
      <c r="K504" s="44">
        <v>15.7</v>
      </c>
      <c r="L504" s="43">
        <f t="shared" si="83"/>
        <v>1.9492900298830078E-3</v>
      </c>
      <c r="M504" s="43">
        <f t="shared" si="84"/>
        <v>4.2586400015915396E-3</v>
      </c>
      <c r="N504" s="43">
        <f t="shared" si="85"/>
        <v>8.1572200613575542E-3</v>
      </c>
    </row>
    <row r="505" spans="1:14" x14ac:dyDescent="0.25">
      <c r="A505" s="11" t="s">
        <v>50</v>
      </c>
      <c r="B505" s="11" t="s">
        <v>44</v>
      </c>
      <c r="C505" s="11" t="s">
        <v>0</v>
      </c>
      <c r="D505" s="11" t="s">
        <v>57</v>
      </c>
      <c r="E505" s="49">
        <v>282955</v>
      </c>
      <c r="F505" s="15">
        <v>4.5</v>
      </c>
      <c r="G505" s="16">
        <f t="shared" si="86"/>
        <v>25465.95</v>
      </c>
      <c r="H505" s="16">
        <f t="shared" si="81"/>
        <v>257489.05</v>
      </c>
      <c r="I505" s="16">
        <f t="shared" si="82"/>
        <v>308420.95</v>
      </c>
      <c r="J505" s="43">
        <v>2.0684393891446096E-2</v>
      </c>
      <c r="K505" s="44">
        <v>4.5</v>
      </c>
      <c r="L505" s="43">
        <f t="shared" si="83"/>
        <v>1.8615954502301487E-3</v>
      </c>
      <c r="M505" s="43">
        <f t="shared" si="84"/>
        <v>1.8822798441215947E-2</v>
      </c>
      <c r="N505" s="43">
        <f t="shared" si="85"/>
        <v>2.2545989341676245E-2</v>
      </c>
    </row>
    <row r="506" spans="1:14" x14ac:dyDescent="0.25">
      <c r="A506" s="11" t="s">
        <v>50</v>
      </c>
      <c r="B506" s="11" t="s">
        <v>19</v>
      </c>
      <c r="C506" s="11" t="s">
        <v>21</v>
      </c>
      <c r="D506" s="11" t="s">
        <v>58</v>
      </c>
      <c r="E506" s="49">
        <v>48324</v>
      </c>
      <c r="F506" s="15">
        <v>9.9</v>
      </c>
      <c r="G506" s="16">
        <f t="shared" si="86"/>
        <v>9568.152</v>
      </c>
      <c r="H506" s="16">
        <f t="shared" si="81"/>
        <v>38755.847999999998</v>
      </c>
      <c r="I506" s="16">
        <f t="shared" si="82"/>
        <v>57892.152000000002</v>
      </c>
      <c r="J506" s="43">
        <v>1.4475809096897515E-2</v>
      </c>
      <c r="K506" s="44">
        <v>9.9</v>
      </c>
      <c r="L506" s="43">
        <f t="shared" si="83"/>
        <v>2.8662102011857084E-3</v>
      </c>
      <c r="M506" s="43">
        <f t="shared" si="84"/>
        <v>1.1609598895711807E-2</v>
      </c>
      <c r="N506" s="43">
        <f t="shared" si="85"/>
        <v>1.7342019298083225E-2</v>
      </c>
    </row>
    <row r="507" spans="1:14" x14ac:dyDescent="0.25">
      <c r="A507" s="11" t="s">
        <v>50</v>
      </c>
      <c r="B507" s="11" t="s">
        <v>19</v>
      </c>
      <c r="C507" s="11" t="s">
        <v>31</v>
      </c>
      <c r="D507" s="11" t="s">
        <v>58</v>
      </c>
      <c r="E507" s="49">
        <v>228214</v>
      </c>
      <c r="F507" s="15">
        <v>5.0999999999999996</v>
      </c>
      <c r="G507" s="16">
        <f t="shared" si="86"/>
        <v>23277.827999999998</v>
      </c>
      <c r="H507" s="16">
        <f t="shared" si="81"/>
        <v>204936.17199999999</v>
      </c>
      <c r="I507" s="16">
        <f t="shared" si="82"/>
        <v>251491.82800000001</v>
      </c>
      <c r="J507" s="43">
        <v>5.2766816194303151E-2</v>
      </c>
      <c r="K507" s="44">
        <v>5.0999999999999996</v>
      </c>
      <c r="L507" s="43">
        <f t="shared" si="83"/>
        <v>5.3822152518189217E-3</v>
      </c>
      <c r="M507" s="43">
        <f t="shared" si="84"/>
        <v>4.7384600942484228E-2</v>
      </c>
      <c r="N507" s="43">
        <f t="shared" si="85"/>
        <v>5.8149031446122074E-2</v>
      </c>
    </row>
    <row r="508" spans="1:14" x14ac:dyDescent="0.25">
      <c r="A508" s="11" t="s">
        <v>50</v>
      </c>
      <c r="B508" s="11" t="s">
        <v>19</v>
      </c>
      <c r="C508" s="11" t="s">
        <v>32</v>
      </c>
      <c r="D508" s="11" t="s">
        <v>58</v>
      </c>
      <c r="E508" s="49">
        <v>276425</v>
      </c>
      <c r="F508" s="15">
        <v>4.3</v>
      </c>
      <c r="G508" s="16">
        <f t="shared" si="86"/>
        <v>23772.55</v>
      </c>
      <c r="H508" s="16">
        <f t="shared" si="81"/>
        <v>252652.45</v>
      </c>
      <c r="I508" s="16">
        <f t="shared" si="82"/>
        <v>300197.55</v>
      </c>
      <c r="J508" s="43">
        <v>3.8813710896862454E-2</v>
      </c>
      <c r="K508" s="44">
        <v>4.3</v>
      </c>
      <c r="L508" s="43">
        <f t="shared" si="83"/>
        <v>3.337979137130171E-3</v>
      </c>
      <c r="M508" s="43">
        <f t="shared" si="84"/>
        <v>3.547573175973228E-2</v>
      </c>
      <c r="N508" s="43">
        <f t="shared" si="85"/>
        <v>4.2151690033992627E-2</v>
      </c>
    </row>
    <row r="509" spans="1:14" x14ac:dyDescent="0.25">
      <c r="A509" s="11" t="s">
        <v>50</v>
      </c>
      <c r="B509" s="11" t="s">
        <v>19</v>
      </c>
      <c r="C509" s="11" t="s">
        <v>22</v>
      </c>
      <c r="D509" s="11" t="s">
        <v>58</v>
      </c>
      <c r="E509" s="49">
        <v>210596</v>
      </c>
      <c r="F509" s="15">
        <v>5.3</v>
      </c>
      <c r="G509" s="16">
        <f t="shared" si="86"/>
        <v>22323.175999999999</v>
      </c>
      <c r="H509" s="16">
        <f t="shared" si="81"/>
        <v>188272.82399999999</v>
      </c>
      <c r="I509" s="16">
        <f t="shared" si="82"/>
        <v>232919.17600000001</v>
      </c>
      <c r="J509" s="43">
        <v>2.5384428924478925E-2</v>
      </c>
      <c r="K509" s="44">
        <v>5.3</v>
      </c>
      <c r="L509" s="43">
        <f t="shared" si="83"/>
        <v>2.6907494659947663E-3</v>
      </c>
      <c r="M509" s="43">
        <f t="shared" si="84"/>
        <v>2.2693679458484158E-2</v>
      </c>
      <c r="N509" s="43">
        <f t="shared" si="85"/>
        <v>2.8075178390473691E-2</v>
      </c>
    </row>
    <row r="510" spans="1:14" x14ac:dyDescent="0.25">
      <c r="A510" s="11" t="s">
        <v>50</v>
      </c>
      <c r="B510" s="11" t="s">
        <v>19</v>
      </c>
      <c r="C510" s="11" t="s">
        <v>1</v>
      </c>
      <c r="D510" s="11" t="s">
        <v>58</v>
      </c>
      <c r="E510" s="49">
        <v>48320</v>
      </c>
      <c r="F510" s="15">
        <v>8.4</v>
      </c>
      <c r="G510" s="16">
        <f t="shared" si="86"/>
        <v>8117.76</v>
      </c>
      <c r="H510" s="16">
        <f t="shared" si="81"/>
        <v>40202.239999999998</v>
      </c>
      <c r="I510" s="16">
        <f t="shared" si="82"/>
        <v>56437.760000000002</v>
      </c>
      <c r="J510" s="43">
        <v>1.2405661007097311E-2</v>
      </c>
      <c r="K510" s="44">
        <v>8.4</v>
      </c>
      <c r="L510" s="43">
        <f t="shared" si="83"/>
        <v>2.0841510491923483E-3</v>
      </c>
      <c r="M510" s="43">
        <f t="shared" si="84"/>
        <v>1.0321509957904963E-2</v>
      </c>
      <c r="N510" s="43">
        <f t="shared" si="85"/>
        <v>1.4489812056289658E-2</v>
      </c>
    </row>
    <row r="511" spans="1:14" x14ac:dyDescent="0.25">
      <c r="A511" s="11" t="s">
        <v>50</v>
      </c>
      <c r="B511" s="11" t="s">
        <v>19</v>
      </c>
      <c r="C511" s="11" t="s">
        <v>0</v>
      </c>
      <c r="D511" s="11" t="s">
        <v>58</v>
      </c>
      <c r="E511" s="49">
        <v>811879</v>
      </c>
      <c r="F511" s="15">
        <v>2.6</v>
      </c>
      <c r="G511" s="16">
        <f t="shared" si="86"/>
        <v>42217.707999999999</v>
      </c>
      <c r="H511" s="16">
        <f t="shared" si="81"/>
        <v>769661.29200000002</v>
      </c>
      <c r="I511" s="16">
        <f t="shared" si="82"/>
        <v>854096.70799999998</v>
      </c>
      <c r="J511" s="43">
        <v>3.0095994582506714E-2</v>
      </c>
      <c r="K511" s="44">
        <v>2.6</v>
      </c>
      <c r="L511" s="43">
        <f t="shared" si="83"/>
        <v>1.5649917182903492E-3</v>
      </c>
      <c r="M511" s="43">
        <f t="shared" si="84"/>
        <v>2.8531002864216365E-2</v>
      </c>
      <c r="N511" s="43">
        <f t="shared" si="85"/>
        <v>3.1660986300797063E-2</v>
      </c>
    </row>
    <row r="512" spans="1:14" x14ac:dyDescent="0.25">
      <c r="A512" s="11" t="s">
        <v>50</v>
      </c>
      <c r="B512" s="11" t="s">
        <v>30</v>
      </c>
      <c r="C512" s="11" t="s">
        <v>21</v>
      </c>
      <c r="D512" s="11" t="s">
        <v>58</v>
      </c>
      <c r="E512" s="49">
        <v>22805</v>
      </c>
      <c r="F512" s="15">
        <v>14.2</v>
      </c>
      <c r="G512" s="16">
        <f t="shared" si="86"/>
        <v>6476.62</v>
      </c>
      <c r="H512" s="16">
        <f t="shared" si="81"/>
        <v>16328.380000000001</v>
      </c>
      <c r="I512" s="16">
        <f t="shared" si="82"/>
        <v>29281.62</v>
      </c>
      <c r="J512" s="43">
        <v>1.3355431335630979E-2</v>
      </c>
      <c r="K512" s="44">
        <v>14.2</v>
      </c>
      <c r="L512" s="43">
        <f t="shared" si="83"/>
        <v>3.7929424993191981E-3</v>
      </c>
      <c r="M512" s="43">
        <f t="shared" si="84"/>
        <v>9.5624888363117812E-3</v>
      </c>
      <c r="N512" s="43">
        <f t="shared" si="85"/>
        <v>1.7148373834950176E-2</v>
      </c>
    </row>
    <row r="513" spans="1:14" x14ac:dyDescent="0.25">
      <c r="A513" s="11" t="s">
        <v>50</v>
      </c>
      <c r="B513" s="11" t="s">
        <v>30</v>
      </c>
      <c r="C513" s="11" t="s">
        <v>31</v>
      </c>
      <c r="D513" s="11" t="s">
        <v>58</v>
      </c>
      <c r="E513" s="49">
        <v>128822</v>
      </c>
      <c r="F513" s="15">
        <v>6.5</v>
      </c>
      <c r="G513" s="16">
        <f t="shared" si="86"/>
        <v>16746.86</v>
      </c>
      <c r="H513" s="16">
        <f t="shared" si="81"/>
        <v>112075.14</v>
      </c>
      <c r="I513" s="16">
        <f t="shared" si="82"/>
        <v>145568.85999999999</v>
      </c>
      <c r="J513" s="43">
        <v>5.8804357352575998E-2</v>
      </c>
      <c r="K513" s="44">
        <v>6.5</v>
      </c>
      <c r="L513" s="43">
        <f t="shared" si="83"/>
        <v>7.6445664558348805E-3</v>
      </c>
      <c r="M513" s="43">
        <f t="shared" si="84"/>
        <v>5.1159790896741116E-2</v>
      </c>
      <c r="N513" s="43">
        <f t="shared" si="85"/>
        <v>6.6448923808410873E-2</v>
      </c>
    </row>
    <row r="514" spans="1:14" x14ac:dyDescent="0.25">
      <c r="A514" s="11" t="s">
        <v>50</v>
      </c>
      <c r="B514" s="11" t="s">
        <v>30</v>
      </c>
      <c r="C514" s="11" t="s">
        <v>32</v>
      </c>
      <c r="D514" s="11" t="s">
        <v>58</v>
      </c>
      <c r="E514" s="49">
        <v>149417</v>
      </c>
      <c r="F514" s="15">
        <v>6.2</v>
      </c>
      <c r="G514" s="16">
        <f t="shared" si="86"/>
        <v>18527.707999999999</v>
      </c>
      <c r="H514" s="16">
        <f t="shared" si="81"/>
        <v>130889.292</v>
      </c>
      <c r="I514" s="16">
        <f t="shared" si="82"/>
        <v>167944.70799999998</v>
      </c>
      <c r="J514" s="43">
        <v>4.1922903181457256E-2</v>
      </c>
      <c r="K514" s="44">
        <v>6.2</v>
      </c>
      <c r="L514" s="43">
        <f t="shared" si="83"/>
        <v>5.1984399945006997E-3</v>
      </c>
      <c r="M514" s="43">
        <f t="shared" si="84"/>
        <v>3.672446318695656E-2</v>
      </c>
      <c r="N514" s="43">
        <f t="shared" si="85"/>
        <v>4.7121343175957953E-2</v>
      </c>
    </row>
    <row r="515" spans="1:14" x14ac:dyDescent="0.25">
      <c r="A515" s="11" t="s">
        <v>50</v>
      </c>
      <c r="B515" s="11" t="s">
        <v>30</v>
      </c>
      <c r="C515" s="11" t="s">
        <v>22</v>
      </c>
      <c r="D515" s="11" t="s">
        <v>58</v>
      </c>
      <c r="E515" s="49">
        <v>107099</v>
      </c>
      <c r="F515" s="15">
        <v>7.6</v>
      </c>
      <c r="G515" s="16">
        <f t="shared" si="86"/>
        <v>16279.047999999999</v>
      </c>
      <c r="H515" s="16">
        <f t="shared" si="81"/>
        <v>90819.952000000005</v>
      </c>
      <c r="I515" s="16">
        <f t="shared" si="82"/>
        <v>123378.048</v>
      </c>
      <c r="J515" s="43">
        <v>2.6116694185774583E-2</v>
      </c>
      <c r="K515" s="44">
        <v>7.6</v>
      </c>
      <c r="L515" s="43">
        <f t="shared" si="83"/>
        <v>3.9697375162377367E-3</v>
      </c>
      <c r="M515" s="43">
        <f t="shared" si="84"/>
        <v>2.2146956669536845E-2</v>
      </c>
      <c r="N515" s="43">
        <f t="shared" si="85"/>
        <v>3.008643170201232E-2</v>
      </c>
    </row>
    <row r="516" spans="1:14" x14ac:dyDescent="0.25">
      <c r="A516" s="11" t="s">
        <v>50</v>
      </c>
      <c r="B516" s="11" t="s">
        <v>30</v>
      </c>
      <c r="C516" s="11" t="s">
        <v>1</v>
      </c>
      <c r="D516" s="11" t="s">
        <v>58</v>
      </c>
      <c r="E516" s="49">
        <v>18687</v>
      </c>
      <c r="F516" s="15">
        <v>13.3</v>
      </c>
      <c r="G516" s="16">
        <f t="shared" si="86"/>
        <v>4970.7420000000002</v>
      </c>
      <c r="H516" s="16">
        <f t="shared" si="81"/>
        <v>13716.258</v>
      </c>
      <c r="I516" s="16">
        <f t="shared" si="82"/>
        <v>23657.741999999998</v>
      </c>
      <c r="J516" s="43">
        <v>1.0779508377812915E-2</v>
      </c>
      <c r="K516" s="44">
        <v>13.3</v>
      </c>
      <c r="L516" s="43">
        <f t="shared" si="83"/>
        <v>2.8673492284982355E-3</v>
      </c>
      <c r="M516" s="43">
        <f t="shared" si="84"/>
        <v>7.9121591493146789E-3</v>
      </c>
      <c r="N516" s="43">
        <f t="shared" si="85"/>
        <v>1.3646857606311151E-2</v>
      </c>
    </row>
    <row r="517" spans="1:14" x14ac:dyDescent="0.25">
      <c r="A517" s="11" t="s">
        <v>50</v>
      </c>
      <c r="B517" s="11" t="s">
        <v>30</v>
      </c>
      <c r="C517" s="11" t="s">
        <v>0</v>
      </c>
      <c r="D517" s="11" t="s">
        <v>58</v>
      </c>
      <c r="E517" s="49">
        <v>426830</v>
      </c>
      <c r="F517" s="15">
        <v>3.6</v>
      </c>
      <c r="G517" s="16">
        <f t="shared" si="86"/>
        <v>30731.759999999998</v>
      </c>
      <c r="H517" s="16">
        <f t="shared" si="81"/>
        <v>396098.24</v>
      </c>
      <c r="I517" s="16">
        <f t="shared" si="82"/>
        <v>457561.76</v>
      </c>
      <c r="J517" s="43">
        <v>3.2100501501239748E-2</v>
      </c>
      <c r="K517" s="44">
        <v>3.6</v>
      </c>
      <c r="L517" s="43">
        <f t="shared" si="83"/>
        <v>2.3112361080892619E-3</v>
      </c>
      <c r="M517" s="43">
        <f t="shared" si="84"/>
        <v>2.9789265393150487E-2</v>
      </c>
      <c r="N517" s="43">
        <f t="shared" si="85"/>
        <v>3.4411737609329009E-2</v>
      </c>
    </row>
    <row r="518" spans="1:14" x14ac:dyDescent="0.25">
      <c r="A518" s="11" t="s">
        <v>50</v>
      </c>
      <c r="B518" s="11" t="s">
        <v>44</v>
      </c>
      <c r="C518" s="11" t="s">
        <v>21</v>
      </c>
      <c r="D518" s="11" t="s">
        <v>58</v>
      </c>
      <c r="E518" s="49">
        <v>25519</v>
      </c>
      <c r="F518" s="15">
        <v>13.3</v>
      </c>
      <c r="G518" s="16">
        <f t="shared" si="86"/>
        <v>6788.0540000000001</v>
      </c>
      <c r="H518" s="16">
        <f t="shared" si="81"/>
        <v>18730.946</v>
      </c>
      <c r="I518" s="16">
        <f t="shared" si="82"/>
        <v>32307.054</v>
      </c>
      <c r="J518" s="43">
        <v>1.5648973394476285E-2</v>
      </c>
      <c r="K518" s="44">
        <v>13.3</v>
      </c>
      <c r="L518" s="43">
        <f t="shared" si="83"/>
        <v>4.1626269229306919E-3</v>
      </c>
      <c r="M518" s="43">
        <f t="shared" si="84"/>
        <v>1.1486346471545592E-2</v>
      </c>
      <c r="N518" s="43">
        <f t="shared" si="85"/>
        <v>1.9811600317406978E-2</v>
      </c>
    </row>
    <row r="519" spans="1:14" x14ac:dyDescent="0.25">
      <c r="A519" s="11" t="s">
        <v>50</v>
      </c>
      <c r="B519" s="11" t="s">
        <v>44</v>
      </c>
      <c r="C519" s="11" t="s">
        <v>31</v>
      </c>
      <c r="D519" s="11" t="s">
        <v>58</v>
      </c>
      <c r="E519" s="49">
        <v>99392</v>
      </c>
      <c r="F519" s="15">
        <v>7.5</v>
      </c>
      <c r="G519" s="16">
        <f t="shared" si="86"/>
        <v>14908.8</v>
      </c>
      <c r="H519" s="16">
        <f t="shared" si="81"/>
        <v>84483.199999999997</v>
      </c>
      <c r="I519" s="16">
        <f t="shared" si="82"/>
        <v>114300.8</v>
      </c>
      <c r="J519" s="43">
        <v>4.6569662155355594E-2</v>
      </c>
      <c r="K519" s="44">
        <v>7.5</v>
      </c>
      <c r="L519" s="43">
        <f t="shared" si="83"/>
        <v>6.9854493233033384E-3</v>
      </c>
      <c r="M519" s="43">
        <f t="shared" si="84"/>
        <v>3.9584212832052254E-2</v>
      </c>
      <c r="N519" s="43">
        <f t="shared" si="85"/>
        <v>5.3555111478658934E-2</v>
      </c>
    </row>
    <row r="520" spans="1:14" x14ac:dyDescent="0.25">
      <c r="A520" s="11" t="s">
        <v>50</v>
      </c>
      <c r="B520" s="11" t="s">
        <v>44</v>
      </c>
      <c r="C520" s="11" t="s">
        <v>32</v>
      </c>
      <c r="D520" s="11" t="s">
        <v>58</v>
      </c>
      <c r="E520" s="49">
        <v>127008</v>
      </c>
      <c r="F520" s="15">
        <v>6.2</v>
      </c>
      <c r="G520" s="16">
        <f t="shared" si="86"/>
        <v>15748.992</v>
      </c>
      <c r="H520" s="16">
        <f t="shared" si="81"/>
        <v>111259.008</v>
      </c>
      <c r="I520" s="16">
        <f t="shared" si="82"/>
        <v>142756.992</v>
      </c>
      <c r="J520" s="43">
        <v>3.5698977077922023E-2</v>
      </c>
      <c r="K520" s="44">
        <v>6.2</v>
      </c>
      <c r="L520" s="43">
        <f t="shared" si="83"/>
        <v>4.426673157662331E-3</v>
      </c>
      <c r="M520" s="43">
        <f t="shared" si="84"/>
        <v>3.1272303920259689E-2</v>
      </c>
      <c r="N520" s="43">
        <f t="shared" si="85"/>
        <v>4.0125650235584356E-2</v>
      </c>
    </row>
    <row r="521" spans="1:14" x14ac:dyDescent="0.25">
      <c r="A521" s="11" t="s">
        <v>50</v>
      </c>
      <c r="B521" s="11" t="s">
        <v>44</v>
      </c>
      <c r="C521" s="11" t="s">
        <v>22</v>
      </c>
      <c r="D521" s="11" t="s">
        <v>58</v>
      </c>
      <c r="E521" s="49">
        <v>103497</v>
      </c>
      <c r="F521" s="15">
        <v>7.6</v>
      </c>
      <c r="G521" s="16">
        <f t="shared" si="86"/>
        <v>15731.544</v>
      </c>
      <c r="H521" s="16">
        <f t="shared" si="81"/>
        <v>87765.456000000006</v>
      </c>
      <c r="I521" s="16">
        <f t="shared" si="82"/>
        <v>119228.54399999999</v>
      </c>
      <c r="J521" s="43">
        <v>2.4668691067529818E-2</v>
      </c>
      <c r="K521" s="44">
        <v>7.6</v>
      </c>
      <c r="L521" s="43">
        <f t="shared" si="83"/>
        <v>3.7496410422645319E-3</v>
      </c>
      <c r="M521" s="43">
        <f t="shared" si="84"/>
        <v>2.0919050025265284E-2</v>
      </c>
      <c r="N521" s="43">
        <f t="shared" si="85"/>
        <v>2.8418332109794352E-2</v>
      </c>
    </row>
    <row r="522" spans="1:14" x14ac:dyDescent="0.25">
      <c r="A522" s="11" t="s">
        <v>50</v>
      </c>
      <c r="B522" s="11" t="s">
        <v>44</v>
      </c>
      <c r="C522" s="11" t="s">
        <v>1</v>
      </c>
      <c r="D522" s="11" t="s">
        <v>58</v>
      </c>
      <c r="E522" s="49">
        <v>29633</v>
      </c>
      <c r="F522" s="15">
        <v>11.3</v>
      </c>
      <c r="G522" s="16">
        <f t="shared" si="86"/>
        <v>6697.0580000000009</v>
      </c>
      <c r="H522" s="16">
        <f t="shared" si="81"/>
        <v>22935.941999999999</v>
      </c>
      <c r="I522" s="16">
        <f t="shared" si="82"/>
        <v>36330.058000000005</v>
      </c>
      <c r="J522" s="43">
        <v>1.3709911359568137E-2</v>
      </c>
      <c r="K522" s="44">
        <v>11.3</v>
      </c>
      <c r="L522" s="43">
        <f t="shared" si="83"/>
        <v>3.0984399672623992E-3</v>
      </c>
      <c r="M522" s="43">
        <f t="shared" si="84"/>
        <v>1.0611471392305737E-2</v>
      </c>
      <c r="N522" s="43">
        <f t="shared" si="85"/>
        <v>1.6808351326830537E-2</v>
      </c>
    </row>
    <row r="523" spans="1:14" x14ac:dyDescent="0.25">
      <c r="A523" s="11" t="s">
        <v>50</v>
      </c>
      <c r="B523" s="11" t="s">
        <v>44</v>
      </c>
      <c r="C523" s="11" t="s">
        <v>0</v>
      </c>
      <c r="D523" s="11" t="s">
        <v>58</v>
      </c>
      <c r="E523" s="49">
        <v>385049</v>
      </c>
      <c r="F523" s="15">
        <v>3.8</v>
      </c>
      <c r="G523" s="16">
        <f t="shared" si="86"/>
        <v>29263.723999999998</v>
      </c>
      <c r="H523" s="16">
        <f t="shared" si="81"/>
        <v>355785.27600000001</v>
      </c>
      <c r="I523" s="16">
        <f t="shared" si="82"/>
        <v>414312.72399999999</v>
      </c>
      <c r="J523" s="43">
        <v>2.8147603624277456E-2</v>
      </c>
      <c r="K523" s="44">
        <v>3.8</v>
      </c>
      <c r="L523" s="43">
        <f t="shared" si="83"/>
        <v>2.1392178754450868E-3</v>
      </c>
      <c r="M523" s="43">
        <f t="shared" si="84"/>
        <v>2.600838574883237E-2</v>
      </c>
      <c r="N523" s="43">
        <f t="shared" si="85"/>
        <v>3.0286821499722543E-2</v>
      </c>
    </row>
    <row r="524" spans="1:14" x14ac:dyDescent="0.25">
      <c r="A524" s="11" t="s">
        <v>50</v>
      </c>
      <c r="B524" s="11" t="s">
        <v>19</v>
      </c>
      <c r="C524" s="11" t="s">
        <v>21</v>
      </c>
      <c r="D524" s="11" t="s">
        <v>153</v>
      </c>
      <c r="E524" s="49">
        <v>3338259</v>
      </c>
      <c r="F524" s="15">
        <v>0.4</v>
      </c>
      <c r="G524" s="16">
        <f t="shared" si="86"/>
        <v>26706.072</v>
      </c>
      <c r="H524" s="16">
        <f t="shared" si="81"/>
        <v>3311552.9279999998</v>
      </c>
      <c r="I524" s="16">
        <f t="shared" si="82"/>
        <v>3364965.0720000002</v>
      </c>
    </row>
    <row r="525" spans="1:14" x14ac:dyDescent="0.25">
      <c r="A525" s="11" t="s">
        <v>50</v>
      </c>
      <c r="B525" s="11" t="s">
        <v>19</v>
      </c>
      <c r="C525" s="11" t="s">
        <v>31</v>
      </c>
      <c r="D525" s="11" t="s">
        <v>153</v>
      </c>
      <c r="E525" s="49">
        <v>4324953</v>
      </c>
      <c r="F525" s="15">
        <v>0.7</v>
      </c>
      <c r="G525" s="16">
        <f t="shared" si="86"/>
        <v>60549.34199999999</v>
      </c>
      <c r="H525" s="16">
        <f t="shared" si="81"/>
        <v>4264403.6579999998</v>
      </c>
      <c r="I525" s="16">
        <f t="shared" si="82"/>
        <v>4385502.3420000002</v>
      </c>
    </row>
    <row r="526" spans="1:14" x14ac:dyDescent="0.25">
      <c r="A526" s="11" t="s">
        <v>50</v>
      </c>
      <c r="B526" s="11" t="s">
        <v>19</v>
      </c>
      <c r="C526" s="11" t="s">
        <v>32</v>
      </c>
      <c r="D526" s="11" t="s">
        <v>153</v>
      </c>
      <c r="E526" s="49">
        <v>7121839</v>
      </c>
      <c r="F526" s="15">
        <v>0.3</v>
      </c>
      <c r="G526" s="16">
        <f t="shared" si="86"/>
        <v>42731.033999999992</v>
      </c>
      <c r="H526" s="16">
        <f t="shared" si="81"/>
        <v>7079107.966</v>
      </c>
      <c r="I526" s="16">
        <f t="shared" si="82"/>
        <v>7164570.034</v>
      </c>
    </row>
    <row r="527" spans="1:14" x14ac:dyDescent="0.25">
      <c r="A527" s="11" t="s">
        <v>50</v>
      </c>
      <c r="B527" s="11" t="s">
        <v>19</v>
      </c>
      <c r="C527" s="11" t="s">
        <v>22</v>
      </c>
      <c r="D527" s="11" t="s">
        <v>153</v>
      </c>
      <c r="E527" s="49">
        <v>8296267</v>
      </c>
      <c r="F527" s="15">
        <v>0.3</v>
      </c>
      <c r="G527" s="16">
        <f t="shared" si="86"/>
        <v>49777.601999999999</v>
      </c>
      <c r="H527" s="16">
        <f t="shared" si="81"/>
        <v>8246489.398</v>
      </c>
      <c r="I527" s="16">
        <f t="shared" si="82"/>
        <v>8346044.602</v>
      </c>
    </row>
    <row r="528" spans="1:14" x14ac:dyDescent="0.25">
      <c r="A528" s="11" t="s">
        <v>50</v>
      </c>
      <c r="B528" s="11" t="s">
        <v>19</v>
      </c>
      <c r="C528" s="11" t="s">
        <v>1</v>
      </c>
      <c r="D528" s="11" t="s">
        <v>153</v>
      </c>
      <c r="E528" s="49">
        <v>3894996</v>
      </c>
      <c r="F528" s="15">
        <v>0.3</v>
      </c>
      <c r="G528" s="16">
        <f t="shared" si="86"/>
        <v>23369.976000000002</v>
      </c>
      <c r="H528" s="16">
        <f t="shared" si="81"/>
        <v>3871626.0240000002</v>
      </c>
      <c r="I528" s="16">
        <f t="shared" si="82"/>
        <v>3918365.9759999998</v>
      </c>
    </row>
    <row r="529" spans="1:14" x14ac:dyDescent="0.25">
      <c r="A529" s="11" t="s">
        <v>50</v>
      </c>
      <c r="B529" s="11" t="s">
        <v>19</v>
      </c>
      <c r="C529" s="11" t="s">
        <v>0</v>
      </c>
      <c r="D529" s="11" t="s">
        <v>153</v>
      </c>
      <c r="E529" s="49">
        <v>26976314</v>
      </c>
      <c r="F529" s="15">
        <v>0.3</v>
      </c>
      <c r="G529" s="16">
        <f t="shared" si="86"/>
        <v>161857.88399999999</v>
      </c>
      <c r="H529" s="16">
        <f t="shared" si="81"/>
        <v>26814456.116</v>
      </c>
      <c r="I529" s="16">
        <f t="shared" si="82"/>
        <v>27138171.884</v>
      </c>
    </row>
    <row r="530" spans="1:14" x14ac:dyDescent="0.25">
      <c r="A530" s="11" t="s">
        <v>50</v>
      </c>
      <c r="B530" s="11" t="s">
        <v>30</v>
      </c>
      <c r="C530" s="11" t="s">
        <v>21</v>
      </c>
      <c r="D530" s="11" t="s">
        <v>153</v>
      </c>
      <c r="E530" s="49">
        <v>1707545</v>
      </c>
      <c r="F530" s="15">
        <v>1.2</v>
      </c>
      <c r="G530" s="16">
        <f t="shared" si="86"/>
        <v>40981.08</v>
      </c>
      <c r="H530" s="16">
        <f t="shared" si="81"/>
        <v>1666563.92</v>
      </c>
      <c r="I530" s="16">
        <f t="shared" si="82"/>
        <v>1748526.0800000001</v>
      </c>
    </row>
    <row r="531" spans="1:14" x14ac:dyDescent="0.25">
      <c r="A531" s="11" t="s">
        <v>50</v>
      </c>
      <c r="B531" s="11" t="s">
        <v>30</v>
      </c>
      <c r="C531" s="11" t="s">
        <v>31</v>
      </c>
      <c r="D531" s="11" t="s">
        <v>153</v>
      </c>
      <c r="E531" s="49">
        <v>2190688</v>
      </c>
      <c r="F531" s="15">
        <v>1.2</v>
      </c>
      <c r="G531" s="16">
        <f t="shared" si="86"/>
        <v>52576.512000000002</v>
      </c>
      <c r="H531" s="16">
        <f t="shared" si="81"/>
        <v>2138111.4879999999</v>
      </c>
      <c r="I531" s="16">
        <f t="shared" si="82"/>
        <v>2243264.5120000001</v>
      </c>
    </row>
    <row r="532" spans="1:14" x14ac:dyDescent="0.25">
      <c r="A532" s="11" t="s">
        <v>50</v>
      </c>
      <c r="B532" s="11" t="s">
        <v>30</v>
      </c>
      <c r="C532" s="11" t="s">
        <v>32</v>
      </c>
      <c r="D532" s="11" t="s">
        <v>153</v>
      </c>
      <c r="E532" s="49">
        <v>3564090</v>
      </c>
      <c r="F532" s="15">
        <v>0.9</v>
      </c>
      <c r="G532" s="16">
        <f t="shared" si="86"/>
        <v>64153.62</v>
      </c>
      <c r="H532" s="16">
        <f t="shared" si="81"/>
        <v>3499936.38</v>
      </c>
      <c r="I532" s="16">
        <f t="shared" si="82"/>
        <v>3628243.62</v>
      </c>
    </row>
    <row r="533" spans="1:14" x14ac:dyDescent="0.25">
      <c r="A533" s="11" t="s">
        <v>50</v>
      </c>
      <c r="B533" s="11" t="s">
        <v>30</v>
      </c>
      <c r="C533" s="11" t="s">
        <v>22</v>
      </c>
      <c r="D533" s="11" t="s">
        <v>153</v>
      </c>
      <c r="E533" s="49">
        <v>4100787</v>
      </c>
      <c r="F533" s="15">
        <v>0.9</v>
      </c>
      <c r="G533" s="16">
        <f t="shared" si="86"/>
        <v>73814.166000000012</v>
      </c>
      <c r="H533" s="16">
        <f t="shared" si="81"/>
        <v>4026972.8339999998</v>
      </c>
      <c r="I533" s="16">
        <f t="shared" si="82"/>
        <v>4174601.1660000002</v>
      </c>
    </row>
    <row r="534" spans="1:14" x14ac:dyDescent="0.25">
      <c r="A534" s="11" t="s">
        <v>50</v>
      </c>
      <c r="B534" s="11" t="s">
        <v>30</v>
      </c>
      <c r="C534" s="11" t="s">
        <v>1</v>
      </c>
      <c r="D534" s="11" t="s">
        <v>153</v>
      </c>
      <c r="E534" s="49">
        <v>1733567</v>
      </c>
      <c r="F534" s="15">
        <v>1.1000000000000001</v>
      </c>
      <c r="G534" s="16">
        <f t="shared" si="86"/>
        <v>38138.474000000002</v>
      </c>
      <c r="H534" s="16">
        <f t="shared" si="81"/>
        <v>1695428.5260000001</v>
      </c>
      <c r="I534" s="16">
        <f t="shared" si="82"/>
        <v>1771705.4739999999</v>
      </c>
    </row>
    <row r="535" spans="1:14" x14ac:dyDescent="0.25">
      <c r="A535" s="11" t="s">
        <v>50</v>
      </c>
      <c r="B535" s="11" t="s">
        <v>30</v>
      </c>
      <c r="C535" s="11" t="s">
        <v>0</v>
      </c>
      <c r="D535" s="11" t="s">
        <v>153</v>
      </c>
      <c r="E535" s="49">
        <v>13296677</v>
      </c>
      <c r="F535" s="15">
        <v>0.5</v>
      </c>
      <c r="G535" s="16">
        <f t="shared" si="86"/>
        <v>132966.76999999999</v>
      </c>
      <c r="H535" s="16">
        <f t="shared" si="81"/>
        <v>13163710.23</v>
      </c>
      <c r="I535" s="16">
        <f t="shared" si="82"/>
        <v>13429643.77</v>
      </c>
    </row>
    <row r="536" spans="1:14" x14ac:dyDescent="0.25">
      <c r="A536" s="11" t="s">
        <v>50</v>
      </c>
      <c r="B536" s="11" t="s">
        <v>44</v>
      </c>
      <c r="C536" s="11" t="s">
        <v>21</v>
      </c>
      <c r="D536" s="11" t="s">
        <v>153</v>
      </c>
      <c r="E536" s="49">
        <v>1630714</v>
      </c>
      <c r="F536" s="15">
        <v>1.2</v>
      </c>
      <c r="G536" s="16">
        <f t="shared" si="86"/>
        <v>39137.135999999999</v>
      </c>
      <c r="H536" s="16">
        <f t="shared" si="81"/>
        <v>1591576.8640000001</v>
      </c>
      <c r="I536" s="16">
        <f t="shared" si="82"/>
        <v>1669851.1359999999</v>
      </c>
    </row>
    <row r="537" spans="1:14" x14ac:dyDescent="0.25">
      <c r="A537" s="11" t="s">
        <v>50</v>
      </c>
      <c r="B537" s="11" t="s">
        <v>44</v>
      </c>
      <c r="C537" s="11" t="s">
        <v>31</v>
      </c>
      <c r="D537" s="11" t="s">
        <v>153</v>
      </c>
      <c r="E537" s="49">
        <v>2134265</v>
      </c>
      <c r="F537" s="15">
        <v>1.2</v>
      </c>
      <c r="G537" s="16">
        <f t="shared" si="86"/>
        <v>51222.36</v>
      </c>
      <c r="H537" s="16">
        <f t="shared" si="81"/>
        <v>2083042.64</v>
      </c>
      <c r="I537" s="16">
        <f t="shared" si="82"/>
        <v>2185487.3599999999</v>
      </c>
    </row>
    <row r="538" spans="1:14" x14ac:dyDescent="0.25">
      <c r="A538" s="11" t="s">
        <v>50</v>
      </c>
      <c r="B538" s="11" t="s">
        <v>44</v>
      </c>
      <c r="C538" s="11" t="s">
        <v>32</v>
      </c>
      <c r="D538" s="11" t="s">
        <v>153</v>
      </c>
      <c r="E538" s="49">
        <v>3557749</v>
      </c>
      <c r="F538" s="15">
        <v>0.9</v>
      </c>
      <c r="G538" s="16">
        <f t="shared" si="86"/>
        <v>64039.482000000004</v>
      </c>
      <c r="H538" s="16">
        <f t="shared" si="81"/>
        <v>3493709.5180000002</v>
      </c>
      <c r="I538" s="16">
        <f t="shared" si="82"/>
        <v>3621788.4819999998</v>
      </c>
    </row>
    <row r="539" spans="1:14" x14ac:dyDescent="0.25">
      <c r="A539" s="11" t="s">
        <v>50</v>
      </c>
      <c r="B539" s="11" t="s">
        <v>44</v>
      </c>
      <c r="C539" s="11" t="s">
        <v>22</v>
      </c>
      <c r="D539" s="11" t="s">
        <v>153</v>
      </c>
      <c r="E539" s="49">
        <v>4195480</v>
      </c>
      <c r="F539" s="15">
        <v>0.9</v>
      </c>
      <c r="G539" s="16">
        <f t="shared" si="86"/>
        <v>75518.64</v>
      </c>
      <c r="H539" s="16">
        <f t="shared" si="81"/>
        <v>4119961.36</v>
      </c>
      <c r="I539" s="16">
        <f t="shared" si="82"/>
        <v>4270998.6399999997</v>
      </c>
    </row>
    <row r="540" spans="1:14" x14ac:dyDescent="0.25">
      <c r="A540" s="11" t="s">
        <v>50</v>
      </c>
      <c r="B540" s="11" t="s">
        <v>44</v>
      </c>
      <c r="C540" s="11" t="s">
        <v>1</v>
      </c>
      <c r="D540" s="11" t="s">
        <v>153</v>
      </c>
      <c r="E540" s="49">
        <v>2161429</v>
      </c>
      <c r="F540" s="15">
        <v>0.7</v>
      </c>
      <c r="G540" s="16">
        <f t="shared" si="86"/>
        <v>30260.005999999998</v>
      </c>
      <c r="H540" s="16">
        <f t="shared" si="81"/>
        <v>2131168.9939999999</v>
      </c>
      <c r="I540" s="16">
        <f t="shared" si="82"/>
        <v>2191689.0060000001</v>
      </c>
    </row>
    <row r="541" spans="1:14" x14ac:dyDescent="0.25">
      <c r="A541" s="11" t="s">
        <v>50</v>
      </c>
      <c r="B541" s="11" t="s">
        <v>44</v>
      </c>
      <c r="C541" s="11" t="s">
        <v>0</v>
      </c>
      <c r="D541" s="11" t="s">
        <v>153</v>
      </c>
      <c r="E541" s="49">
        <v>13679637</v>
      </c>
      <c r="F541" s="15">
        <v>0.5</v>
      </c>
      <c r="G541" s="16">
        <f t="shared" si="86"/>
        <v>136796.37</v>
      </c>
      <c r="H541" s="16">
        <f t="shared" si="81"/>
        <v>13542840.630000001</v>
      </c>
      <c r="I541" s="16">
        <f t="shared" si="82"/>
        <v>13816433.369999999</v>
      </c>
    </row>
    <row r="542" spans="1:14" x14ac:dyDescent="0.25">
      <c r="A542" s="11" t="s">
        <v>46</v>
      </c>
      <c r="B542" s="11" t="s">
        <v>19</v>
      </c>
      <c r="C542" s="11" t="s">
        <v>21</v>
      </c>
      <c r="D542" s="11" t="s">
        <v>56</v>
      </c>
      <c r="E542" s="49">
        <v>391972</v>
      </c>
      <c r="F542" s="15">
        <v>3.6</v>
      </c>
      <c r="G542" s="16">
        <f t="shared" si="86"/>
        <v>28221.984</v>
      </c>
      <c r="H542" s="16">
        <f t="shared" si="81"/>
        <v>363750.016</v>
      </c>
      <c r="I542" s="16">
        <f t="shared" si="82"/>
        <v>420193.984</v>
      </c>
      <c r="J542" s="43">
        <v>0.1164885581936089</v>
      </c>
      <c r="K542" s="44">
        <v>3.6</v>
      </c>
      <c r="L542" s="43">
        <f t="shared" ref="L542:L573" si="87">2*(J542*K542/100)</f>
        <v>8.3871761899398413E-3</v>
      </c>
      <c r="M542" s="43">
        <f t="shared" ref="M542:M573" si="88">J542-L542</f>
        <v>0.10810138200366906</v>
      </c>
      <c r="N542" s="43">
        <f t="shared" ref="N542:N573" si="89">J542+L542</f>
        <v>0.12487573438354874</v>
      </c>
    </row>
    <row r="543" spans="1:14" x14ac:dyDescent="0.25">
      <c r="A543" s="11" t="s">
        <v>46</v>
      </c>
      <c r="B543" s="11" t="s">
        <v>19</v>
      </c>
      <c r="C543" s="11" t="s">
        <v>31</v>
      </c>
      <c r="D543" s="11" t="s">
        <v>56</v>
      </c>
      <c r="E543" s="49">
        <v>1353381</v>
      </c>
      <c r="F543" s="15">
        <v>1.7</v>
      </c>
      <c r="G543" s="16">
        <f t="shared" si="86"/>
        <v>46014.953999999998</v>
      </c>
      <c r="H543" s="16">
        <f t="shared" si="81"/>
        <v>1307366.0460000001</v>
      </c>
      <c r="I543" s="16">
        <f t="shared" si="82"/>
        <v>1399395.9539999999</v>
      </c>
      <c r="J543" s="43">
        <v>0.30452075895900771</v>
      </c>
      <c r="K543" s="44">
        <v>1.7</v>
      </c>
      <c r="L543" s="43">
        <f t="shared" si="87"/>
        <v>1.0353705804606261E-2</v>
      </c>
      <c r="M543" s="43">
        <f t="shared" si="88"/>
        <v>0.29416705315440145</v>
      </c>
      <c r="N543" s="43">
        <f t="shared" si="89"/>
        <v>0.31487446476361397</v>
      </c>
    </row>
    <row r="544" spans="1:14" x14ac:dyDescent="0.25">
      <c r="A544" s="11" t="s">
        <v>46</v>
      </c>
      <c r="B544" s="11" t="s">
        <v>19</v>
      </c>
      <c r="C544" s="11" t="s">
        <v>32</v>
      </c>
      <c r="D544" s="11" t="s">
        <v>56</v>
      </c>
      <c r="E544" s="49">
        <v>1807594</v>
      </c>
      <c r="F544" s="15">
        <v>1.8</v>
      </c>
      <c r="G544" s="16">
        <f t="shared" si="86"/>
        <v>65073.384000000005</v>
      </c>
      <c r="H544" s="16">
        <f t="shared" si="81"/>
        <v>1742520.6159999999</v>
      </c>
      <c r="I544" s="16">
        <f t="shared" si="82"/>
        <v>1872667.3840000001</v>
      </c>
      <c r="J544" s="43">
        <v>0.25751810475391451</v>
      </c>
      <c r="K544" s="44">
        <v>1.8</v>
      </c>
      <c r="L544" s="43">
        <f t="shared" si="87"/>
        <v>9.2706517711409232E-3</v>
      </c>
      <c r="M544" s="43">
        <f t="shared" si="88"/>
        <v>0.24824745298277359</v>
      </c>
      <c r="N544" s="43">
        <f t="shared" si="89"/>
        <v>0.26678875652505546</v>
      </c>
    </row>
    <row r="545" spans="1:14" x14ac:dyDescent="0.25">
      <c r="A545" s="11" t="s">
        <v>46</v>
      </c>
      <c r="B545" s="11" t="s">
        <v>19</v>
      </c>
      <c r="C545" s="11" t="s">
        <v>22</v>
      </c>
      <c r="D545" s="11" t="s">
        <v>56</v>
      </c>
      <c r="E545" s="49">
        <v>2061114</v>
      </c>
      <c r="F545" s="15">
        <v>1.6</v>
      </c>
      <c r="G545" s="16">
        <f t="shared" si="86"/>
        <v>65955.648000000001</v>
      </c>
      <c r="H545" s="16">
        <f t="shared" si="81"/>
        <v>1995158.352</v>
      </c>
      <c r="I545" s="16">
        <f t="shared" si="82"/>
        <v>2127069.648</v>
      </c>
      <c r="J545" s="43">
        <v>0.23127881357501251</v>
      </c>
      <c r="K545" s="44">
        <v>1.6</v>
      </c>
      <c r="L545" s="43">
        <f t="shared" si="87"/>
        <v>7.4009220344004008E-3</v>
      </c>
      <c r="M545" s="43">
        <f t="shared" si="88"/>
        <v>0.22387789154061211</v>
      </c>
      <c r="N545" s="43">
        <f t="shared" si="89"/>
        <v>0.23867973560941291</v>
      </c>
    </row>
    <row r="546" spans="1:14" x14ac:dyDescent="0.25">
      <c r="A546" s="11" t="s">
        <v>46</v>
      </c>
      <c r="B546" s="11" t="s">
        <v>19</v>
      </c>
      <c r="C546" s="11" t="s">
        <v>1</v>
      </c>
      <c r="D546" s="11" t="s">
        <v>56</v>
      </c>
      <c r="E546" s="49">
        <v>441369</v>
      </c>
      <c r="F546" s="15">
        <v>2.9</v>
      </c>
      <c r="G546" s="16">
        <f t="shared" si="86"/>
        <v>25599.401999999998</v>
      </c>
      <c r="H546" s="16">
        <f t="shared" si="81"/>
        <v>415769.598</v>
      </c>
      <c r="I546" s="16">
        <f t="shared" si="82"/>
        <v>466968.402</v>
      </c>
      <c r="J546" s="43">
        <v>0.10636822668290016</v>
      </c>
      <c r="K546" s="44">
        <v>2.9</v>
      </c>
      <c r="L546" s="43">
        <f t="shared" si="87"/>
        <v>6.169357147608209E-3</v>
      </c>
      <c r="M546" s="43">
        <f t="shared" si="88"/>
        <v>0.10019886953529196</v>
      </c>
      <c r="N546" s="43">
        <f t="shared" si="89"/>
        <v>0.11253758383050837</v>
      </c>
    </row>
    <row r="547" spans="1:14" x14ac:dyDescent="0.25">
      <c r="A547" s="11" t="s">
        <v>46</v>
      </c>
      <c r="B547" s="11" t="s">
        <v>19</v>
      </c>
      <c r="C547" s="11" t="s">
        <v>0</v>
      </c>
      <c r="D547" s="11" t="s">
        <v>56</v>
      </c>
      <c r="E547" s="49">
        <v>6055430</v>
      </c>
      <c r="F547" s="15">
        <v>0.9</v>
      </c>
      <c r="G547" s="16">
        <f t="shared" si="86"/>
        <v>108997.74</v>
      </c>
      <c r="H547" s="16">
        <f t="shared" si="81"/>
        <v>5946432.2599999998</v>
      </c>
      <c r="I547" s="16">
        <f t="shared" si="82"/>
        <v>6164427.7400000002</v>
      </c>
      <c r="J547" s="43">
        <v>0.21712032269354364</v>
      </c>
      <c r="K547" s="44">
        <v>0.9</v>
      </c>
      <c r="L547" s="43">
        <f t="shared" si="87"/>
        <v>3.9081658084837859E-3</v>
      </c>
      <c r="M547" s="43">
        <f t="shared" si="88"/>
        <v>0.21321215688505984</v>
      </c>
      <c r="N547" s="43">
        <f t="shared" si="89"/>
        <v>0.22102848850202744</v>
      </c>
    </row>
    <row r="548" spans="1:14" x14ac:dyDescent="0.25">
      <c r="A548" s="11" t="s">
        <v>46</v>
      </c>
      <c r="B548" s="11" t="s">
        <v>30</v>
      </c>
      <c r="C548" s="11" t="s">
        <v>21</v>
      </c>
      <c r="D548" s="11" t="s">
        <v>56</v>
      </c>
      <c r="E548" s="49">
        <v>214091</v>
      </c>
      <c r="F548" s="15">
        <v>4.9000000000000004</v>
      </c>
      <c r="G548" s="16">
        <f t="shared" si="86"/>
        <v>20980.918000000001</v>
      </c>
      <c r="H548" s="16">
        <f t="shared" si="81"/>
        <v>193110.08199999999</v>
      </c>
      <c r="I548" s="16">
        <f t="shared" si="82"/>
        <v>235071.91800000001</v>
      </c>
      <c r="J548" s="43">
        <v>0.12432636782175228</v>
      </c>
      <c r="K548" s="44">
        <v>4.9000000000000004</v>
      </c>
      <c r="L548" s="43">
        <f t="shared" si="87"/>
        <v>1.2183984046531725E-2</v>
      </c>
      <c r="M548" s="43">
        <f t="shared" si="88"/>
        <v>0.11214238377522057</v>
      </c>
      <c r="N548" s="43">
        <f t="shared" si="89"/>
        <v>0.136510351868284</v>
      </c>
    </row>
    <row r="549" spans="1:14" x14ac:dyDescent="0.25">
      <c r="A549" s="11" t="s">
        <v>46</v>
      </c>
      <c r="B549" s="11" t="s">
        <v>30</v>
      </c>
      <c r="C549" s="11" t="s">
        <v>31</v>
      </c>
      <c r="D549" s="11" t="s">
        <v>56</v>
      </c>
      <c r="E549" s="49">
        <v>779758</v>
      </c>
      <c r="F549" s="15">
        <v>2.7</v>
      </c>
      <c r="G549" s="16">
        <f t="shared" si="86"/>
        <v>42106.932000000001</v>
      </c>
      <c r="H549" s="16">
        <f t="shared" si="81"/>
        <v>737651.06799999997</v>
      </c>
      <c r="I549" s="16">
        <f t="shared" si="82"/>
        <v>821864.93200000003</v>
      </c>
      <c r="J549" s="43">
        <v>0.3477905989786948</v>
      </c>
      <c r="K549" s="44">
        <v>2.5</v>
      </c>
      <c r="L549" s="43">
        <f t="shared" si="87"/>
        <v>1.7389529948934741E-2</v>
      </c>
      <c r="M549" s="43">
        <f t="shared" si="88"/>
        <v>0.33040106902976007</v>
      </c>
      <c r="N549" s="43">
        <f t="shared" si="89"/>
        <v>0.36518012892762952</v>
      </c>
    </row>
    <row r="550" spans="1:14" x14ac:dyDescent="0.25">
      <c r="A550" s="11" t="s">
        <v>46</v>
      </c>
      <c r="B550" s="11" t="s">
        <v>30</v>
      </c>
      <c r="C550" s="11" t="s">
        <v>32</v>
      </c>
      <c r="D550" s="11" t="s">
        <v>56</v>
      </c>
      <c r="E550" s="49">
        <v>1046873</v>
      </c>
      <c r="F550" s="15">
        <v>2.2999999999999998</v>
      </c>
      <c r="G550" s="16">
        <f t="shared" si="86"/>
        <v>48156.157999999996</v>
      </c>
      <c r="H550" s="16">
        <f t="shared" si="81"/>
        <v>998716.84199999995</v>
      </c>
      <c r="I550" s="16">
        <f t="shared" si="82"/>
        <v>1095029.1580000001</v>
      </c>
      <c r="J550" s="43">
        <v>0.2978326984298586</v>
      </c>
      <c r="K550" s="44">
        <v>2.1</v>
      </c>
      <c r="L550" s="43">
        <f t="shared" si="87"/>
        <v>1.2508973334054062E-2</v>
      </c>
      <c r="M550" s="43">
        <f t="shared" si="88"/>
        <v>0.28532372509580456</v>
      </c>
      <c r="N550" s="43">
        <f t="shared" si="89"/>
        <v>0.31034167176391264</v>
      </c>
    </row>
    <row r="551" spans="1:14" x14ac:dyDescent="0.25">
      <c r="A551" s="11" t="s">
        <v>46</v>
      </c>
      <c r="B551" s="11" t="s">
        <v>30</v>
      </c>
      <c r="C551" s="11" t="s">
        <v>22</v>
      </c>
      <c r="D551" s="11" t="s">
        <v>56</v>
      </c>
      <c r="E551" s="49">
        <v>1109050</v>
      </c>
      <c r="F551" s="15">
        <v>2.2999999999999998</v>
      </c>
      <c r="G551" s="16">
        <f t="shared" si="86"/>
        <v>51016.3</v>
      </c>
      <c r="H551" s="16">
        <f t="shared" si="81"/>
        <v>1058033.7</v>
      </c>
      <c r="I551" s="16">
        <f t="shared" si="82"/>
        <v>1160066.3</v>
      </c>
      <c r="J551" s="43">
        <v>0.25174271193442727</v>
      </c>
      <c r="K551" s="44">
        <v>2.2000000000000002</v>
      </c>
      <c r="L551" s="43">
        <f t="shared" si="87"/>
        <v>1.10766793251148E-2</v>
      </c>
      <c r="M551" s="43">
        <f t="shared" si="88"/>
        <v>0.24066603260931246</v>
      </c>
      <c r="N551" s="43">
        <f t="shared" si="89"/>
        <v>0.26281939125954207</v>
      </c>
    </row>
    <row r="552" spans="1:14" x14ac:dyDescent="0.25">
      <c r="A552" s="11" t="s">
        <v>46</v>
      </c>
      <c r="B552" s="11" t="s">
        <v>30</v>
      </c>
      <c r="C552" s="11" t="s">
        <v>1</v>
      </c>
      <c r="D552" s="11" t="s">
        <v>56</v>
      </c>
      <c r="E552" s="49">
        <v>220947</v>
      </c>
      <c r="F552" s="15">
        <v>4.0999999999999996</v>
      </c>
      <c r="G552" s="16">
        <f t="shared" ref="G552:G615" si="90">2*(E552*F552/100)</f>
        <v>18117.653999999999</v>
      </c>
      <c r="H552" s="16">
        <f t="shared" ref="H552:H615" si="91">E552-G552</f>
        <v>202829.34599999999</v>
      </c>
      <c r="I552" s="16">
        <f t="shared" ref="I552:I615" si="92">E552+G552</f>
        <v>239064.65400000001</v>
      </c>
      <c r="J552" s="43">
        <v>0.11864850032058889</v>
      </c>
      <c r="K552" s="44">
        <v>4.0999999999999996</v>
      </c>
      <c r="L552" s="43">
        <f t="shared" si="87"/>
        <v>9.7291770262882878E-3</v>
      </c>
      <c r="M552" s="43">
        <f t="shared" si="88"/>
        <v>0.10891932329430061</v>
      </c>
      <c r="N552" s="43">
        <f t="shared" si="89"/>
        <v>0.12837767734687719</v>
      </c>
    </row>
    <row r="553" spans="1:14" x14ac:dyDescent="0.25">
      <c r="A553" s="11" t="s">
        <v>46</v>
      </c>
      <c r="B553" s="11" t="s">
        <v>30</v>
      </c>
      <c r="C553" s="11" t="s">
        <v>0</v>
      </c>
      <c r="D553" s="11" t="s">
        <v>56</v>
      </c>
      <c r="E553" s="49">
        <v>3370719</v>
      </c>
      <c r="F553" s="15">
        <v>1.3</v>
      </c>
      <c r="G553" s="16">
        <f t="shared" si="90"/>
        <v>87638.694000000003</v>
      </c>
      <c r="H553" s="16">
        <f t="shared" si="91"/>
        <v>3283080.3059999999</v>
      </c>
      <c r="I553" s="16">
        <f t="shared" si="92"/>
        <v>3458357.6940000001</v>
      </c>
      <c r="J553" s="43">
        <v>0.24520206632879646</v>
      </c>
      <c r="K553" s="44">
        <v>1.3</v>
      </c>
      <c r="L553" s="43">
        <f t="shared" si="87"/>
        <v>6.3752537245487084E-3</v>
      </c>
      <c r="M553" s="43">
        <f t="shared" si="88"/>
        <v>0.23882681260424776</v>
      </c>
      <c r="N553" s="43">
        <f t="shared" si="89"/>
        <v>0.25157732005334515</v>
      </c>
    </row>
    <row r="554" spans="1:14" x14ac:dyDescent="0.25">
      <c r="A554" s="11" t="s">
        <v>46</v>
      </c>
      <c r="B554" s="11" t="s">
        <v>44</v>
      </c>
      <c r="C554" s="11" t="s">
        <v>21</v>
      </c>
      <c r="D554" s="11" t="s">
        <v>56</v>
      </c>
      <c r="E554" s="49">
        <v>177881</v>
      </c>
      <c r="F554" s="15">
        <v>5.8</v>
      </c>
      <c r="G554" s="16">
        <f t="shared" si="90"/>
        <v>20634.196</v>
      </c>
      <c r="H554" s="16">
        <f t="shared" si="91"/>
        <v>157246.804</v>
      </c>
      <c r="I554" s="16">
        <f t="shared" si="92"/>
        <v>198515.196</v>
      </c>
      <c r="J554" s="43">
        <v>0.10827329174399487</v>
      </c>
      <c r="K554" s="44">
        <v>5.6</v>
      </c>
      <c r="L554" s="43">
        <f t="shared" si="87"/>
        <v>1.2126608675327426E-2</v>
      </c>
      <c r="M554" s="43">
        <f t="shared" si="88"/>
        <v>9.6146683068667443E-2</v>
      </c>
      <c r="N554" s="43">
        <f t="shared" si="89"/>
        <v>0.1203999004193223</v>
      </c>
    </row>
    <row r="555" spans="1:14" x14ac:dyDescent="0.25">
      <c r="A555" s="11" t="s">
        <v>46</v>
      </c>
      <c r="B555" s="11" t="s">
        <v>44</v>
      </c>
      <c r="C555" s="11" t="s">
        <v>31</v>
      </c>
      <c r="D555" s="11" t="s">
        <v>56</v>
      </c>
      <c r="E555" s="49">
        <v>573623</v>
      </c>
      <c r="F555" s="15">
        <v>3.4</v>
      </c>
      <c r="G555" s="16">
        <f t="shared" si="90"/>
        <v>39006.364000000001</v>
      </c>
      <c r="H555" s="16">
        <f t="shared" si="91"/>
        <v>534616.63599999994</v>
      </c>
      <c r="I555" s="16">
        <f t="shared" si="92"/>
        <v>612629.36400000006</v>
      </c>
      <c r="J555" s="43">
        <v>0.26046956201910304</v>
      </c>
      <c r="K555" s="44">
        <v>3.2</v>
      </c>
      <c r="L555" s="43">
        <f t="shared" si="87"/>
        <v>1.6670051969222596E-2</v>
      </c>
      <c r="M555" s="43">
        <f t="shared" si="88"/>
        <v>0.24379951004988043</v>
      </c>
      <c r="N555" s="43">
        <f t="shared" si="89"/>
        <v>0.27713961398832565</v>
      </c>
    </row>
    <row r="556" spans="1:14" x14ac:dyDescent="0.25">
      <c r="A556" s="11" t="s">
        <v>46</v>
      </c>
      <c r="B556" s="11" t="s">
        <v>44</v>
      </c>
      <c r="C556" s="11" t="s">
        <v>32</v>
      </c>
      <c r="D556" s="11" t="s">
        <v>56</v>
      </c>
      <c r="E556" s="49">
        <v>760721</v>
      </c>
      <c r="F556" s="15">
        <v>2.7</v>
      </c>
      <c r="G556" s="16">
        <f t="shared" si="90"/>
        <v>41078.934000000001</v>
      </c>
      <c r="H556" s="16">
        <f t="shared" si="91"/>
        <v>719642.06599999999</v>
      </c>
      <c r="I556" s="16">
        <f t="shared" si="92"/>
        <v>801799.93400000001</v>
      </c>
      <c r="J556" s="43">
        <v>0.21708097921450645</v>
      </c>
      <c r="K556" s="44">
        <v>2.6</v>
      </c>
      <c r="L556" s="43">
        <f t="shared" si="87"/>
        <v>1.1288210919154336E-2</v>
      </c>
      <c r="M556" s="43">
        <f t="shared" si="88"/>
        <v>0.20579276829535212</v>
      </c>
      <c r="N556" s="43">
        <f t="shared" si="89"/>
        <v>0.22836919013366078</v>
      </c>
    </row>
    <row r="557" spans="1:14" x14ac:dyDescent="0.25">
      <c r="A557" s="11" t="s">
        <v>46</v>
      </c>
      <c r="B557" s="11" t="s">
        <v>44</v>
      </c>
      <c r="C557" s="11" t="s">
        <v>22</v>
      </c>
      <c r="D557" s="11" t="s">
        <v>56</v>
      </c>
      <c r="E557" s="49">
        <v>952064</v>
      </c>
      <c r="F557" s="15">
        <v>2.8</v>
      </c>
      <c r="G557" s="16">
        <f t="shared" si="90"/>
        <v>53315.583999999995</v>
      </c>
      <c r="H557" s="16">
        <f t="shared" si="91"/>
        <v>898748.41599999997</v>
      </c>
      <c r="I557" s="16">
        <f t="shared" si="92"/>
        <v>1005379.584</v>
      </c>
      <c r="J557" s="43">
        <v>0.21127282208895276</v>
      </c>
      <c r="K557" s="44">
        <v>2.6</v>
      </c>
      <c r="L557" s="43">
        <f t="shared" si="87"/>
        <v>1.0986186748625544E-2</v>
      </c>
      <c r="M557" s="43">
        <f t="shared" si="88"/>
        <v>0.20028663534032723</v>
      </c>
      <c r="N557" s="43">
        <f t="shared" si="89"/>
        <v>0.22225900883757829</v>
      </c>
    </row>
    <row r="558" spans="1:14" x14ac:dyDescent="0.25">
      <c r="A558" s="11" t="s">
        <v>46</v>
      </c>
      <c r="B558" s="11" t="s">
        <v>44</v>
      </c>
      <c r="C558" s="11" t="s">
        <v>1</v>
      </c>
      <c r="D558" s="11" t="s">
        <v>56</v>
      </c>
      <c r="E558" s="49">
        <v>220422</v>
      </c>
      <c r="F558" s="15">
        <v>4.0999999999999996</v>
      </c>
      <c r="G558" s="16">
        <f t="shared" si="90"/>
        <v>18074.603999999999</v>
      </c>
      <c r="H558" s="16">
        <f t="shared" si="91"/>
        <v>202347.39600000001</v>
      </c>
      <c r="I558" s="16">
        <f t="shared" si="92"/>
        <v>238496.60399999999</v>
      </c>
      <c r="J558" s="43">
        <v>9.6370045023578571E-2</v>
      </c>
      <c r="K558" s="44">
        <v>4.0999999999999996</v>
      </c>
      <c r="L558" s="43">
        <f t="shared" si="87"/>
        <v>7.902343691933442E-3</v>
      </c>
      <c r="M558" s="43">
        <f t="shared" si="88"/>
        <v>8.8467701331645124E-2</v>
      </c>
      <c r="N558" s="43">
        <f t="shared" si="89"/>
        <v>0.10427238871551202</v>
      </c>
    </row>
    <row r="559" spans="1:14" x14ac:dyDescent="0.25">
      <c r="A559" s="11" t="s">
        <v>46</v>
      </c>
      <c r="B559" s="11" t="s">
        <v>44</v>
      </c>
      <c r="C559" s="11" t="s">
        <v>0</v>
      </c>
      <c r="D559" s="11" t="s">
        <v>56</v>
      </c>
      <c r="E559" s="49">
        <v>2684711</v>
      </c>
      <c r="F559" s="15">
        <v>1.6</v>
      </c>
      <c r="G559" s="16">
        <f t="shared" si="90"/>
        <v>85910.752000000008</v>
      </c>
      <c r="H559" s="16">
        <f t="shared" si="91"/>
        <v>2598800.2480000001</v>
      </c>
      <c r="I559" s="16">
        <f t="shared" si="92"/>
        <v>2770621.7519999999</v>
      </c>
      <c r="J559" s="43">
        <v>0.18982554250697375</v>
      </c>
      <c r="K559" s="44">
        <v>1.6</v>
      </c>
      <c r="L559" s="43">
        <f t="shared" si="87"/>
        <v>6.0744173602231607E-3</v>
      </c>
      <c r="M559" s="43">
        <f t="shared" si="88"/>
        <v>0.1837511251467506</v>
      </c>
      <c r="N559" s="43">
        <f t="shared" si="89"/>
        <v>0.19589995986719691</v>
      </c>
    </row>
    <row r="560" spans="1:14" x14ac:dyDescent="0.25">
      <c r="A560" s="11" t="s">
        <v>46</v>
      </c>
      <c r="B560" s="11" t="s">
        <v>19</v>
      </c>
      <c r="C560" s="11" t="s">
        <v>21</v>
      </c>
      <c r="D560" s="11" t="s">
        <v>52</v>
      </c>
      <c r="E560" s="49">
        <v>240552</v>
      </c>
      <c r="F560" s="15">
        <v>4.9000000000000004</v>
      </c>
      <c r="G560" s="16">
        <f t="shared" si="90"/>
        <v>23574.096000000001</v>
      </c>
      <c r="H560" s="16">
        <f t="shared" si="91"/>
        <v>216977.90400000001</v>
      </c>
      <c r="I560" s="16">
        <f t="shared" si="92"/>
        <v>264126.09600000002</v>
      </c>
      <c r="J560" s="43">
        <v>7.1488666666468539E-2</v>
      </c>
      <c r="K560" s="44">
        <v>4.9000000000000004</v>
      </c>
      <c r="L560" s="43">
        <f t="shared" si="87"/>
        <v>7.0058893333139168E-3</v>
      </c>
      <c r="M560" s="43">
        <f t="shared" si="88"/>
        <v>6.448277733315462E-2</v>
      </c>
      <c r="N560" s="43">
        <f t="shared" si="89"/>
        <v>7.8494555999782459E-2</v>
      </c>
    </row>
    <row r="561" spans="1:14" x14ac:dyDescent="0.25">
      <c r="A561" s="11" t="s">
        <v>46</v>
      </c>
      <c r="B561" s="11" t="s">
        <v>19</v>
      </c>
      <c r="C561" s="11" t="s">
        <v>31</v>
      </c>
      <c r="D561" s="11" t="s">
        <v>52</v>
      </c>
      <c r="E561" s="49">
        <v>966128</v>
      </c>
      <c r="F561" s="15">
        <v>2.7</v>
      </c>
      <c r="G561" s="16">
        <f t="shared" si="90"/>
        <v>52170.912000000004</v>
      </c>
      <c r="H561" s="16">
        <f t="shared" si="91"/>
        <v>913957.08799999999</v>
      </c>
      <c r="I561" s="16">
        <f t="shared" si="92"/>
        <v>1018298.912</v>
      </c>
      <c r="J561" s="43">
        <v>0.2173859628674765</v>
      </c>
      <c r="K561" s="44">
        <v>2.7</v>
      </c>
      <c r="L561" s="43">
        <f t="shared" si="87"/>
        <v>1.1738841994843732E-2</v>
      </c>
      <c r="M561" s="43">
        <f t="shared" si="88"/>
        <v>0.20564712087263276</v>
      </c>
      <c r="N561" s="43">
        <f t="shared" si="89"/>
        <v>0.22912480486232023</v>
      </c>
    </row>
    <row r="562" spans="1:14" x14ac:dyDescent="0.25">
      <c r="A562" s="11" t="s">
        <v>46</v>
      </c>
      <c r="B562" s="11" t="s">
        <v>19</v>
      </c>
      <c r="C562" s="11" t="s">
        <v>32</v>
      </c>
      <c r="D562" s="11" t="s">
        <v>52</v>
      </c>
      <c r="E562" s="49">
        <v>1417417</v>
      </c>
      <c r="F562" s="15">
        <v>2.2999999999999998</v>
      </c>
      <c r="G562" s="16">
        <f t="shared" si="90"/>
        <v>65201.181999999993</v>
      </c>
      <c r="H562" s="16">
        <f t="shared" si="91"/>
        <v>1352215.818</v>
      </c>
      <c r="I562" s="16">
        <f t="shared" si="92"/>
        <v>1482618.182</v>
      </c>
      <c r="J562" s="43">
        <v>0.20193170561861751</v>
      </c>
      <c r="K562" s="44">
        <v>2.2000000000000002</v>
      </c>
      <c r="L562" s="43">
        <f t="shared" si="87"/>
        <v>8.884995047219171E-3</v>
      </c>
      <c r="M562" s="43">
        <f t="shared" si="88"/>
        <v>0.19304671057139833</v>
      </c>
      <c r="N562" s="43">
        <f t="shared" si="89"/>
        <v>0.21081670066583669</v>
      </c>
    </row>
    <row r="563" spans="1:14" x14ac:dyDescent="0.25">
      <c r="A563" s="11" t="s">
        <v>46</v>
      </c>
      <c r="B563" s="11" t="s">
        <v>19</v>
      </c>
      <c r="C563" s="11" t="s">
        <v>22</v>
      </c>
      <c r="D563" s="11" t="s">
        <v>52</v>
      </c>
      <c r="E563" s="49">
        <v>1768645</v>
      </c>
      <c r="F563" s="15">
        <v>1.9</v>
      </c>
      <c r="G563" s="16">
        <f t="shared" si="90"/>
        <v>67208.509999999995</v>
      </c>
      <c r="H563" s="16">
        <f t="shared" si="91"/>
        <v>1701436.49</v>
      </c>
      <c r="I563" s="16">
        <f t="shared" si="92"/>
        <v>1835853.51</v>
      </c>
      <c r="J563" s="43">
        <v>0.19846069515581283</v>
      </c>
      <c r="K563" s="44">
        <v>1.9</v>
      </c>
      <c r="L563" s="43">
        <f t="shared" si="87"/>
        <v>7.541506415920887E-3</v>
      </c>
      <c r="M563" s="43">
        <f t="shared" si="88"/>
        <v>0.19091918873989194</v>
      </c>
      <c r="N563" s="43">
        <f t="shared" si="89"/>
        <v>0.20600220157173371</v>
      </c>
    </row>
    <row r="564" spans="1:14" x14ac:dyDescent="0.25">
      <c r="A564" s="11" t="s">
        <v>46</v>
      </c>
      <c r="B564" s="11" t="s">
        <v>19</v>
      </c>
      <c r="C564" s="11" t="s">
        <v>1</v>
      </c>
      <c r="D564" s="11" t="s">
        <v>52</v>
      </c>
      <c r="E564" s="49">
        <v>373368</v>
      </c>
      <c r="F564" s="15">
        <v>3.1</v>
      </c>
      <c r="G564" s="16">
        <f t="shared" si="90"/>
        <v>23148.816000000003</v>
      </c>
      <c r="H564" s="16">
        <f t="shared" si="91"/>
        <v>350219.18400000001</v>
      </c>
      <c r="I564" s="16">
        <f t="shared" si="92"/>
        <v>396516.81599999999</v>
      </c>
      <c r="J564" s="43">
        <v>8.9980247956111717E-2</v>
      </c>
      <c r="K564" s="44">
        <v>3.1</v>
      </c>
      <c r="L564" s="43">
        <f t="shared" si="87"/>
        <v>5.5787753732789271E-3</v>
      </c>
      <c r="M564" s="43">
        <f t="shared" si="88"/>
        <v>8.4401472582832787E-2</v>
      </c>
      <c r="N564" s="43">
        <f t="shared" si="89"/>
        <v>9.5559023329390647E-2</v>
      </c>
    </row>
    <row r="565" spans="1:14" x14ac:dyDescent="0.25">
      <c r="A565" s="11" t="s">
        <v>46</v>
      </c>
      <c r="B565" s="11" t="s">
        <v>19</v>
      </c>
      <c r="C565" s="11" t="s">
        <v>0</v>
      </c>
      <c r="D565" s="11" t="s">
        <v>52</v>
      </c>
      <c r="E565" s="49">
        <v>4766110</v>
      </c>
      <c r="F565" s="15">
        <v>1.1000000000000001</v>
      </c>
      <c r="G565" s="16">
        <f t="shared" si="90"/>
        <v>104854.42</v>
      </c>
      <c r="H565" s="16">
        <f t="shared" si="91"/>
        <v>4661255.58</v>
      </c>
      <c r="I565" s="16">
        <f t="shared" si="92"/>
        <v>4870964.42</v>
      </c>
      <c r="J565" s="43">
        <v>0.17089114087569757</v>
      </c>
      <c r="K565" s="44">
        <v>1.1000000000000001</v>
      </c>
      <c r="L565" s="43">
        <f t="shared" si="87"/>
        <v>3.7596050992653469E-3</v>
      </c>
      <c r="M565" s="43">
        <f t="shared" si="88"/>
        <v>0.16713153577643222</v>
      </c>
      <c r="N565" s="43">
        <f t="shared" si="89"/>
        <v>0.17465074597496291</v>
      </c>
    </row>
    <row r="566" spans="1:14" x14ac:dyDescent="0.25">
      <c r="A566" s="11" t="s">
        <v>46</v>
      </c>
      <c r="B566" s="11" t="s">
        <v>30</v>
      </c>
      <c r="C566" s="11" t="s">
        <v>21</v>
      </c>
      <c r="D566" s="11" t="s">
        <v>52</v>
      </c>
      <c r="E566" s="49">
        <v>132523</v>
      </c>
      <c r="F566" s="15">
        <v>6.3</v>
      </c>
      <c r="G566" s="16">
        <f t="shared" si="90"/>
        <v>16697.898000000001</v>
      </c>
      <c r="H566" s="16">
        <f t="shared" si="91"/>
        <v>115825.102</v>
      </c>
      <c r="I566" s="16">
        <f t="shared" si="92"/>
        <v>149220.89799999999</v>
      </c>
      <c r="J566" s="43">
        <v>7.6958411343036728E-2</v>
      </c>
      <c r="K566" s="44">
        <v>6.3</v>
      </c>
      <c r="L566" s="43">
        <f t="shared" si="87"/>
        <v>9.6967598292226273E-3</v>
      </c>
      <c r="M566" s="43">
        <f t="shared" si="88"/>
        <v>6.7261651513814108E-2</v>
      </c>
      <c r="N566" s="43">
        <f t="shared" si="89"/>
        <v>8.6655171172259349E-2</v>
      </c>
    </row>
    <row r="567" spans="1:14" x14ac:dyDescent="0.25">
      <c r="A567" s="11" t="s">
        <v>46</v>
      </c>
      <c r="B567" s="11" t="s">
        <v>30</v>
      </c>
      <c r="C567" s="11" t="s">
        <v>31</v>
      </c>
      <c r="D567" s="11" t="s">
        <v>52</v>
      </c>
      <c r="E567" s="49">
        <v>552926</v>
      </c>
      <c r="F567" s="15">
        <v>3.4</v>
      </c>
      <c r="G567" s="16">
        <f t="shared" si="90"/>
        <v>37598.968000000001</v>
      </c>
      <c r="H567" s="16">
        <f t="shared" si="91"/>
        <v>515327.03200000001</v>
      </c>
      <c r="I567" s="16">
        <f t="shared" si="92"/>
        <v>590524.96799999999</v>
      </c>
      <c r="J567" s="43">
        <v>0.24661813630753873</v>
      </c>
      <c r="K567" s="44">
        <v>3.2</v>
      </c>
      <c r="L567" s="43">
        <f t="shared" si="87"/>
        <v>1.5783560723682481E-2</v>
      </c>
      <c r="M567" s="43">
        <f t="shared" si="88"/>
        <v>0.23083457558385626</v>
      </c>
      <c r="N567" s="43">
        <f t="shared" si="89"/>
        <v>0.26240169703122124</v>
      </c>
    </row>
    <row r="568" spans="1:14" x14ac:dyDescent="0.25">
      <c r="A568" s="11" t="s">
        <v>46</v>
      </c>
      <c r="B568" s="11" t="s">
        <v>30</v>
      </c>
      <c r="C568" s="11" t="s">
        <v>32</v>
      </c>
      <c r="D568" s="11" t="s">
        <v>52</v>
      </c>
      <c r="E568" s="49">
        <v>819367</v>
      </c>
      <c r="F568" s="15">
        <v>2.7</v>
      </c>
      <c r="G568" s="16">
        <f t="shared" si="90"/>
        <v>44245.818000000007</v>
      </c>
      <c r="H568" s="16">
        <f t="shared" si="91"/>
        <v>775121.18200000003</v>
      </c>
      <c r="I568" s="16">
        <f t="shared" si="92"/>
        <v>863612.81799999997</v>
      </c>
      <c r="J568" s="43">
        <v>0.23310782168837857</v>
      </c>
      <c r="K568" s="44">
        <v>2.5</v>
      </c>
      <c r="L568" s="43">
        <f t="shared" si="87"/>
        <v>1.165539108441893E-2</v>
      </c>
      <c r="M568" s="43">
        <f t="shared" si="88"/>
        <v>0.22145243060395964</v>
      </c>
      <c r="N568" s="43">
        <f t="shared" si="89"/>
        <v>0.2447632127727975</v>
      </c>
    </row>
    <row r="569" spans="1:14" x14ac:dyDescent="0.25">
      <c r="A569" s="11" t="s">
        <v>46</v>
      </c>
      <c r="B569" s="11" t="s">
        <v>30</v>
      </c>
      <c r="C569" s="11" t="s">
        <v>22</v>
      </c>
      <c r="D569" s="11" t="s">
        <v>52</v>
      </c>
      <c r="E569" s="49">
        <v>956358</v>
      </c>
      <c r="F569" s="15">
        <v>2.8</v>
      </c>
      <c r="G569" s="16">
        <f t="shared" si="90"/>
        <v>53556.047999999995</v>
      </c>
      <c r="H569" s="16">
        <f t="shared" si="91"/>
        <v>902801.95200000005</v>
      </c>
      <c r="I569" s="16">
        <f t="shared" si="92"/>
        <v>1009914.048</v>
      </c>
      <c r="J569" s="43">
        <v>0.21708323024226589</v>
      </c>
      <c r="K569" s="44">
        <v>2.6</v>
      </c>
      <c r="L569" s="43">
        <f t="shared" si="87"/>
        <v>1.1288327972597828E-2</v>
      </c>
      <c r="M569" s="43">
        <f t="shared" si="88"/>
        <v>0.20579490226966807</v>
      </c>
      <c r="N569" s="43">
        <f t="shared" si="89"/>
        <v>0.22837155821486371</v>
      </c>
    </row>
    <row r="570" spans="1:14" x14ac:dyDescent="0.25">
      <c r="A570" s="11" t="s">
        <v>46</v>
      </c>
      <c r="B570" s="11" t="s">
        <v>30</v>
      </c>
      <c r="C570" s="11" t="s">
        <v>1</v>
      </c>
      <c r="D570" s="11" t="s">
        <v>52</v>
      </c>
      <c r="E570" s="49">
        <v>189195</v>
      </c>
      <c r="F570" s="15">
        <v>4.8</v>
      </c>
      <c r="G570" s="16">
        <f t="shared" si="90"/>
        <v>18162.72</v>
      </c>
      <c r="H570" s="16">
        <f t="shared" si="91"/>
        <v>171032.28</v>
      </c>
      <c r="I570" s="16">
        <f t="shared" si="92"/>
        <v>207357.72</v>
      </c>
      <c r="J570" s="43">
        <v>0.1015976818791557</v>
      </c>
      <c r="K570" s="44">
        <v>4.8</v>
      </c>
      <c r="L570" s="43">
        <f t="shared" si="87"/>
        <v>9.753377460398947E-3</v>
      </c>
      <c r="M570" s="43">
        <f t="shared" si="88"/>
        <v>9.1844304418756753E-2</v>
      </c>
      <c r="N570" s="43">
        <f t="shared" si="89"/>
        <v>0.11135105933955465</v>
      </c>
    </row>
    <row r="571" spans="1:14" x14ac:dyDescent="0.25">
      <c r="A571" s="11" t="s">
        <v>46</v>
      </c>
      <c r="B571" s="11" t="s">
        <v>30</v>
      </c>
      <c r="C571" s="11" t="s">
        <v>0</v>
      </c>
      <c r="D571" s="11" t="s">
        <v>52</v>
      </c>
      <c r="E571" s="49">
        <v>2650369</v>
      </c>
      <c r="F571" s="15">
        <v>1.6</v>
      </c>
      <c r="G571" s="16">
        <f t="shared" si="90"/>
        <v>84811.808000000005</v>
      </c>
      <c r="H571" s="16">
        <f t="shared" si="91"/>
        <v>2565557.1919999998</v>
      </c>
      <c r="I571" s="16">
        <f t="shared" si="92"/>
        <v>2735180.8080000002</v>
      </c>
      <c r="J571" s="43">
        <v>0.19280039520760583</v>
      </c>
      <c r="K571" s="44">
        <v>1.6</v>
      </c>
      <c r="L571" s="43">
        <f t="shared" si="87"/>
        <v>6.1696126466433878E-3</v>
      </c>
      <c r="M571" s="43">
        <f t="shared" si="88"/>
        <v>0.18663078256096244</v>
      </c>
      <c r="N571" s="43">
        <f t="shared" si="89"/>
        <v>0.19897000785424923</v>
      </c>
    </row>
    <row r="572" spans="1:14" x14ac:dyDescent="0.25">
      <c r="A572" s="11" t="s">
        <v>46</v>
      </c>
      <c r="B572" s="11" t="s">
        <v>44</v>
      </c>
      <c r="C572" s="11" t="s">
        <v>21</v>
      </c>
      <c r="D572" s="11" t="s">
        <v>52</v>
      </c>
      <c r="E572" s="49">
        <v>108029</v>
      </c>
      <c r="F572" s="15">
        <v>7.1</v>
      </c>
      <c r="G572" s="16">
        <f t="shared" si="90"/>
        <v>15340.117999999999</v>
      </c>
      <c r="H572" s="16">
        <f t="shared" si="91"/>
        <v>92688.881999999998</v>
      </c>
      <c r="I572" s="16">
        <f t="shared" si="92"/>
        <v>123369.118</v>
      </c>
      <c r="J572" s="43">
        <v>6.5755507523636722E-2</v>
      </c>
      <c r="K572" s="44">
        <v>7.1</v>
      </c>
      <c r="L572" s="43">
        <f t="shared" si="87"/>
        <v>9.3372820683564131E-3</v>
      </c>
      <c r="M572" s="43">
        <f t="shared" si="88"/>
        <v>5.6418225455280309E-2</v>
      </c>
      <c r="N572" s="43">
        <f t="shared" si="89"/>
        <v>7.5092789591993142E-2</v>
      </c>
    </row>
    <row r="573" spans="1:14" x14ac:dyDescent="0.25">
      <c r="A573" s="11" t="s">
        <v>46</v>
      </c>
      <c r="B573" s="11" t="s">
        <v>44</v>
      </c>
      <c r="C573" s="11" t="s">
        <v>31</v>
      </c>
      <c r="D573" s="11" t="s">
        <v>52</v>
      </c>
      <c r="E573" s="49">
        <v>413202</v>
      </c>
      <c r="F573" s="15">
        <v>3.9</v>
      </c>
      <c r="G573" s="16">
        <f t="shared" si="90"/>
        <v>32229.756000000001</v>
      </c>
      <c r="H573" s="16">
        <f t="shared" si="91"/>
        <v>380972.24400000001</v>
      </c>
      <c r="I573" s="16">
        <f t="shared" si="92"/>
        <v>445431.75599999999</v>
      </c>
      <c r="J573" s="43">
        <v>0.18762592149446139</v>
      </c>
      <c r="K573" s="44">
        <v>3.9</v>
      </c>
      <c r="L573" s="43">
        <f t="shared" si="87"/>
        <v>1.4634821876567988E-2</v>
      </c>
      <c r="M573" s="43">
        <f t="shared" si="88"/>
        <v>0.17299109961789341</v>
      </c>
      <c r="N573" s="43">
        <f t="shared" si="89"/>
        <v>0.20226074337102937</v>
      </c>
    </row>
    <row r="574" spans="1:14" x14ac:dyDescent="0.25">
      <c r="A574" s="11" t="s">
        <v>46</v>
      </c>
      <c r="B574" s="11" t="s">
        <v>44</v>
      </c>
      <c r="C574" s="11" t="s">
        <v>32</v>
      </c>
      <c r="D574" s="11" t="s">
        <v>52</v>
      </c>
      <c r="E574" s="49">
        <v>598050</v>
      </c>
      <c r="F574" s="15">
        <v>3.3</v>
      </c>
      <c r="G574" s="16">
        <f t="shared" si="90"/>
        <v>39471.300000000003</v>
      </c>
      <c r="H574" s="16">
        <f t="shared" si="91"/>
        <v>558578.69999999995</v>
      </c>
      <c r="I574" s="16">
        <f t="shared" si="92"/>
        <v>637521.30000000005</v>
      </c>
      <c r="J574" s="43">
        <v>0.17066083310337901</v>
      </c>
      <c r="K574" s="44">
        <v>3.2</v>
      </c>
      <c r="L574" s="43">
        <f t="shared" ref="L574:L605" si="93">2*(J574*K574/100)</f>
        <v>1.0922293318616256E-2</v>
      </c>
      <c r="M574" s="43">
        <f t="shared" ref="M574:M605" si="94">J574-L574</f>
        <v>0.15973853978476277</v>
      </c>
      <c r="N574" s="43">
        <f t="shared" ref="N574:N605" si="95">J574+L574</f>
        <v>0.18158312642199526</v>
      </c>
    </row>
    <row r="575" spans="1:14" x14ac:dyDescent="0.25">
      <c r="A575" s="11" t="s">
        <v>46</v>
      </c>
      <c r="B575" s="11" t="s">
        <v>44</v>
      </c>
      <c r="C575" s="11" t="s">
        <v>22</v>
      </c>
      <c r="D575" s="11" t="s">
        <v>52</v>
      </c>
      <c r="E575" s="49">
        <v>812287</v>
      </c>
      <c r="F575" s="15">
        <v>2.8</v>
      </c>
      <c r="G575" s="16">
        <f t="shared" si="90"/>
        <v>45488.071999999993</v>
      </c>
      <c r="H575" s="16">
        <f t="shared" si="91"/>
        <v>766798.92799999996</v>
      </c>
      <c r="I575" s="16">
        <f t="shared" si="92"/>
        <v>857775.07200000004</v>
      </c>
      <c r="J575" s="43">
        <v>0.18025486399671573</v>
      </c>
      <c r="K575" s="44">
        <v>2.8</v>
      </c>
      <c r="L575" s="43">
        <f t="shared" si="93"/>
        <v>1.0094272383816081E-2</v>
      </c>
      <c r="M575" s="43">
        <f t="shared" si="94"/>
        <v>0.17016059161289965</v>
      </c>
      <c r="N575" s="43">
        <f t="shared" si="95"/>
        <v>0.1903491363805318</v>
      </c>
    </row>
    <row r="576" spans="1:14" x14ac:dyDescent="0.25">
      <c r="A576" s="11" t="s">
        <v>46</v>
      </c>
      <c r="B576" s="11" t="s">
        <v>44</v>
      </c>
      <c r="C576" s="11" t="s">
        <v>1</v>
      </c>
      <c r="D576" s="11" t="s">
        <v>52</v>
      </c>
      <c r="E576" s="49">
        <v>184173</v>
      </c>
      <c r="F576" s="15">
        <v>4.8</v>
      </c>
      <c r="G576" s="16">
        <f t="shared" si="90"/>
        <v>17680.608</v>
      </c>
      <c r="H576" s="16">
        <f t="shared" si="91"/>
        <v>166492.39199999999</v>
      </c>
      <c r="I576" s="16">
        <f t="shared" si="92"/>
        <v>201853.60800000001</v>
      </c>
      <c r="J576" s="43">
        <v>8.0521727877106361E-2</v>
      </c>
      <c r="K576" s="44">
        <v>4.8</v>
      </c>
      <c r="L576" s="43">
        <f t="shared" si="93"/>
        <v>7.7300858762022109E-3</v>
      </c>
      <c r="M576" s="43">
        <f t="shared" si="94"/>
        <v>7.2791642000904155E-2</v>
      </c>
      <c r="N576" s="43">
        <f t="shared" si="95"/>
        <v>8.8251813753308567E-2</v>
      </c>
    </row>
    <row r="577" spans="1:14" x14ac:dyDescent="0.25">
      <c r="A577" s="11" t="s">
        <v>46</v>
      </c>
      <c r="B577" s="11" t="s">
        <v>44</v>
      </c>
      <c r="C577" s="11" t="s">
        <v>0</v>
      </c>
      <c r="D577" s="11" t="s">
        <v>52</v>
      </c>
      <c r="E577" s="49">
        <v>2115741</v>
      </c>
      <c r="F577" s="15">
        <v>1.6</v>
      </c>
      <c r="G577" s="16">
        <f t="shared" si="90"/>
        <v>67703.712</v>
      </c>
      <c r="H577" s="16">
        <f t="shared" si="91"/>
        <v>2048037.2879999999</v>
      </c>
      <c r="I577" s="16">
        <f t="shared" si="92"/>
        <v>2183444.7119999998</v>
      </c>
      <c r="J577" s="43">
        <v>0.1495958720060547</v>
      </c>
      <c r="K577" s="44">
        <v>1.6</v>
      </c>
      <c r="L577" s="43">
        <f t="shared" si="93"/>
        <v>4.787067904193751E-3</v>
      </c>
      <c r="M577" s="43">
        <f t="shared" si="94"/>
        <v>0.14480880410186095</v>
      </c>
      <c r="N577" s="43">
        <f t="shared" si="95"/>
        <v>0.15438293991024846</v>
      </c>
    </row>
    <row r="578" spans="1:14" x14ac:dyDescent="0.25">
      <c r="A578" s="11" t="s">
        <v>46</v>
      </c>
      <c r="B578" s="11" t="s">
        <v>19</v>
      </c>
      <c r="C578" s="11" t="s">
        <v>21</v>
      </c>
      <c r="D578" s="11" t="s">
        <v>55</v>
      </c>
      <c r="E578" s="49">
        <v>347439</v>
      </c>
      <c r="F578" s="15">
        <v>3.6</v>
      </c>
      <c r="G578" s="16">
        <f t="shared" si="90"/>
        <v>25015.608000000004</v>
      </c>
      <c r="H578" s="16">
        <f t="shared" si="91"/>
        <v>322423.39199999999</v>
      </c>
      <c r="I578" s="16">
        <f t="shared" si="92"/>
        <v>372454.60800000001</v>
      </c>
      <c r="J578" s="43">
        <v>0.10325397775920035</v>
      </c>
      <c r="K578" s="44">
        <v>3.6</v>
      </c>
      <c r="L578" s="43">
        <f t="shared" si="93"/>
        <v>7.4342863986624251E-3</v>
      </c>
      <c r="M578" s="43">
        <f t="shared" si="94"/>
        <v>9.5819691360537931E-2</v>
      </c>
      <c r="N578" s="43">
        <f t="shared" si="95"/>
        <v>0.11068826415786277</v>
      </c>
    </row>
    <row r="579" spans="1:14" x14ac:dyDescent="0.25">
      <c r="A579" s="11" t="s">
        <v>46</v>
      </c>
      <c r="B579" s="11" t="s">
        <v>19</v>
      </c>
      <c r="C579" s="11" t="s">
        <v>31</v>
      </c>
      <c r="D579" s="11" t="s">
        <v>55</v>
      </c>
      <c r="E579" s="49">
        <v>1240542</v>
      </c>
      <c r="F579" s="15">
        <v>1.7</v>
      </c>
      <c r="G579" s="16">
        <f t="shared" si="90"/>
        <v>42178.428</v>
      </c>
      <c r="H579" s="16">
        <f t="shared" si="91"/>
        <v>1198363.5719999999</v>
      </c>
      <c r="I579" s="16">
        <f t="shared" si="92"/>
        <v>1282720.4280000001</v>
      </c>
      <c r="J579" s="43">
        <v>0.2791311473713059</v>
      </c>
      <c r="K579" s="44">
        <v>1.7</v>
      </c>
      <c r="L579" s="43">
        <f t="shared" si="93"/>
        <v>9.4904590106244004E-3</v>
      </c>
      <c r="M579" s="43">
        <f t="shared" si="94"/>
        <v>0.2696406883606815</v>
      </c>
      <c r="N579" s="43">
        <f t="shared" si="95"/>
        <v>0.2886216063819303</v>
      </c>
    </row>
    <row r="580" spans="1:14" x14ac:dyDescent="0.25">
      <c r="A580" s="11" t="s">
        <v>46</v>
      </c>
      <c r="B580" s="11" t="s">
        <v>19</v>
      </c>
      <c r="C580" s="11" t="s">
        <v>32</v>
      </c>
      <c r="D580" s="11" t="s">
        <v>55</v>
      </c>
      <c r="E580" s="49">
        <v>2446810</v>
      </c>
      <c r="F580" s="15">
        <v>1.5</v>
      </c>
      <c r="G580" s="16">
        <f t="shared" si="90"/>
        <v>73404.3</v>
      </c>
      <c r="H580" s="16">
        <f t="shared" si="91"/>
        <v>2373405.7000000002</v>
      </c>
      <c r="I580" s="16">
        <f t="shared" si="92"/>
        <v>2520214.2999999998</v>
      </c>
      <c r="J580" s="43">
        <v>0.34858373832449413</v>
      </c>
      <c r="K580" s="44">
        <v>1.5</v>
      </c>
      <c r="L580" s="43">
        <f t="shared" si="93"/>
        <v>1.0457512149734824E-2</v>
      </c>
      <c r="M580" s="43">
        <f t="shared" si="94"/>
        <v>0.33812622617475929</v>
      </c>
      <c r="N580" s="43">
        <f t="shared" si="95"/>
        <v>0.35904125047422897</v>
      </c>
    </row>
    <row r="581" spans="1:14" x14ac:dyDescent="0.25">
      <c r="A581" s="11" t="s">
        <v>46</v>
      </c>
      <c r="B581" s="11" t="s">
        <v>19</v>
      </c>
      <c r="C581" s="11" t="s">
        <v>22</v>
      </c>
      <c r="D581" s="11" t="s">
        <v>55</v>
      </c>
      <c r="E581" s="49">
        <v>4092929</v>
      </c>
      <c r="F581" s="15">
        <v>0.9</v>
      </c>
      <c r="G581" s="16">
        <f t="shared" si="90"/>
        <v>73672.722000000009</v>
      </c>
      <c r="H581" s="16">
        <f t="shared" si="91"/>
        <v>4019256.2779999999</v>
      </c>
      <c r="I581" s="16">
        <f t="shared" si="92"/>
        <v>4166601.7220000001</v>
      </c>
      <c r="J581" s="43">
        <v>0.45926996913647783</v>
      </c>
      <c r="K581" s="44">
        <v>0.9</v>
      </c>
      <c r="L581" s="43">
        <f t="shared" si="93"/>
        <v>8.2668594444566014E-3</v>
      </c>
      <c r="M581" s="43">
        <f t="shared" si="94"/>
        <v>0.45100310969202123</v>
      </c>
      <c r="N581" s="43">
        <f t="shared" si="95"/>
        <v>0.46753682858093443</v>
      </c>
    </row>
    <row r="582" spans="1:14" x14ac:dyDescent="0.25">
      <c r="A582" s="11" t="s">
        <v>46</v>
      </c>
      <c r="B582" s="11" t="s">
        <v>19</v>
      </c>
      <c r="C582" s="11" t="s">
        <v>1</v>
      </c>
      <c r="D582" s="11" t="s">
        <v>55</v>
      </c>
      <c r="E582" s="49">
        <v>2223819</v>
      </c>
      <c r="F582" s="15">
        <v>1</v>
      </c>
      <c r="G582" s="16">
        <f t="shared" si="90"/>
        <v>44476.38</v>
      </c>
      <c r="H582" s="16">
        <f t="shared" si="91"/>
        <v>2179342.62</v>
      </c>
      <c r="I582" s="16">
        <f t="shared" si="92"/>
        <v>2268295.38</v>
      </c>
      <c r="J582" s="43">
        <v>0.53593180194744161</v>
      </c>
      <c r="K582" s="44">
        <v>1</v>
      </c>
      <c r="L582" s="43">
        <f t="shared" si="93"/>
        <v>1.0718636038948832E-2</v>
      </c>
      <c r="M582" s="43">
        <f t="shared" si="94"/>
        <v>0.52521316590849276</v>
      </c>
      <c r="N582" s="43">
        <f t="shared" si="95"/>
        <v>0.54665043798639046</v>
      </c>
    </row>
    <row r="583" spans="1:14" x14ac:dyDescent="0.25">
      <c r="A583" s="11" t="s">
        <v>46</v>
      </c>
      <c r="B583" s="11" t="s">
        <v>19</v>
      </c>
      <c r="C583" s="11" t="s">
        <v>0</v>
      </c>
      <c r="D583" s="11" t="s">
        <v>55</v>
      </c>
      <c r="E583" s="49">
        <v>10351539</v>
      </c>
      <c r="F583" s="15">
        <v>0.6</v>
      </c>
      <c r="G583" s="16">
        <f t="shared" si="90"/>
        <v>124218.46799999999</v>
      </c>
      <c r="H583" s="16">
        <f t="shared" si="91"/>
        <v>10227320.532</v>
      </c>
      <c r="I583" s="16">
        <f t="shared" si="92"/>
        <v>10475757.468</v>
      </c>
      <c r="J583" s="43">
        <v>0.37115935417547591</v>
      </c>
      <c r="K583" s="44">
        <v>0.6</v>
      </c>
      <c r="L583" s="43">
        <f t="shared" si="93"/>
        <v>4.4539122501057113E-3</v>
      </c>
      <c r="M583" s="43">
        <f t="shared" si="94"/>
        <v>0.36670544192537019</v>
      </c>
      <c r="N583" s="43">
        <f t="shared" si="95"/>
        <v>0.37561326642558163</v>
      </c>
    </row>
    <row r="584" spans="1:14" x14ac:dyDescent="0.25">
      <c r="A584" s="11" t="s">
        <v>46</v>
      </c>
      <c r="B584" s="11" t="s">
        <v>30</v>
      </c>
      <c r="C584" s="11" t="s">
        <v>21</v>
      </c>
      <c r="D584" s="11" t="s">
        <v>55</v>
      </c>
      <c r="E584" s="49">
        <v>183133</v>
      </c>
      <c r="F584" s="15">
        <v>5.8</v>
      </c>
      <c r="G584" s="16">
        <f t="shared" si="90"/>
        <v>21243.428</v>
      </c>
      <c r="H584" s="16">
        <f t="shared" si="91"/>
        <v>161889.57199999999</v>
      </c>
      <c r="I584" s="16">
        <f t="shared" si="92"/>
        <v>204376.42800000001</v>
      </c>
      <c r="J584" s="43">
        <v>0.10634851870606873</v>
      </c>
      <c r="K584" s="44">
        <v>5.6</v>
      </c>
      <c r="L584" s="43">
        <f t="shared" si="93"/>
        <v>1.1911034095079698E-2</v>
      </c>
      <c r="M584" s="43">
        <f t="shared" si="94"/>
        <v>9.4437484610989039E-2</v>
      </c>
      <c r="N584" s="43">
        <f t="shared" si="95"/>
        <v>0.11825955280114843</v>
      </c>
    </row>
    <row r="585" spans="1:14" x14ac:dyDescent="0.25">
      <c r="A585" s="11" t="s">
        <v>46</v>
      </c>
      <c r="B585" s="11" t="s">
        <v>30</v>
      </c>
      <c r="C585" s="11" t="s">
        <v>31</v>
      </c>
      <c r="D585" s="11" t="s">
        <v>55</v>
      </c>
      <c r="E585" s="49">
        <v>618516</v>
      </c>
      <c r="F585" s="15">
        <v>3.4</v>
      </c>
      <c r="G585" s="16">
        <f t="shared" si="90"/>
        <v>42059.087999999996</v>
      </c>
      <c r="H585" s="16">
        <f t="shared" si="91"/>
        <v>576456.91200000001</v>
      </c>
      <c r="I585" s="16">
        <f t="shared" si="92"/>
        <v>660575.08799999999</v>
      </c>
      <c r="J585" s="43">
        <v>0.27587283505639748</v>
      </c>
      <c r="K585" s="44">
        <v>3.2</v>
      </c>
      <c r="L585" s="43">
        <f t="shared" si="93"/>
        <v>1.7655861443609439E-2</v>
      </c>
      <c r="M585" s="43">
        <f t="shared" si="94"/>
        <v>0.25821697361278806</v>
      </c>
      <c r="N585" s="43">
        <f t="shared" si="95"/>
        <v>0.2935286965000069</v>
      </c>
    </row>
    <row r="586" spans="1:14" x14ac:dyDescent="0.25">
      <c r="A586" s="11" t="s">
        <v>46</v>
      </c>
      <c r="B586" s="11" t="s">
        <v>30</v>
      </c>
      <c r="C586" s="11" t="s">
        <v>32</v>
      </c>
      <c r="D586" s="11" t="s">
        <v>55</v>
      </c>
      <c r="E586" s="49">
        <v>1264743</v>
      </c>
      <c r="F586" s="15">
        <v>2.2999999999999998</v>
      </c>
      <c r="G586" s="16">
        <f t="shared" si="90"/>
        <v>58178.178</v>
      </c>
      <c r="H586" s="16">
        <f t="shared" si="91"/>
        <v>1206564.8219999999</v>
      </c>
      <c r="I586" s="16">
        <f t="shared" si="92"/>
        <v>1322921.1780000001</v>
      </c>
      <c r="J586" s="43">
        <v>0.35981615774814579</v>
      </c>
      <c r="K586" s="44">
        <v>2.1</v>
      </c>
      <c r="L586" s="43">
        <f t="shared" si="93"/>
        <v>1.5112278625422124E-2</v>
      </c>
      <c r="M586" s="43">
        <f t="shared" si="94"/>
        <v>0.34470387912272366</v>
      </c>
      <c r="N586" s="43">
        <f t="shared" si="95"/>
        <v>0.37492843637356793</v>
      </c>
    </row>
    <row r="587" spans="1:14" x14ac:dyDescent="0.25">
      <c r="A587" s="11" t="s">
        <v>46</v>
      </c>
      <c r="B587" s="11" t="s">
        <v>30</v>
      </c>
      <c r="C587" s="11" t="s">
        <v>22</v>
      </c>
      <c r="D587" s="11" t="s">
        <v>55</v>
      </c>
      <c r="E587" s="49">
        <v>2217981</v>
      </c>
      <c r="F587" s="15">
        <v>1.6</v>
      </c>
      <c r="G587" s="16">
        <f t="shared" si="90"/>
        <v>70975.392000000007</v>
      </c>
      <c r="H587" s="16">
        <f t="shared" si="91"/>
        <v>2147005.608</v>
      </c>
      <c r="I587" s="16">
        <f t="shared" si="92"/>
        <v>2288956.392</v>
      </c>
      <c r="J587" s="43">
        <v>0.50345841211760778</v>
      </c>
      <c r="K587" s="44">
        <v>1.3</v>
      </c>
      <c r="L587" s="43">
        <f t="shared" si="93"/>
        <v>1.3089918715057802E-2</v>
      </c>
      <c r="M587" s="43">
        <f t="shared" si="94"/>
        <v>0.49036849340254995</v>
      </c>
      <c r="N587" s="43">
        <f t="shared" si="95"/>
        <v>0.5165483308326656</v>
      </c>
    </row>
    <row r="588" spans="1:14" x14ac:dyDescent="0.25">
      <c r="A588" s="11" t="s">
        <v>46</v>
      </c>
      <c r="B588" s="11" t="s">
        <v>30</v>
      </c>
      <c r="C588" s="11" t="s">
        <v>1</v>
      </c>
      <c r="D588" s="11" t="s">
        <v>55</v>
      </c>
      <c r="E588" s="49">
        <v>1268693</v>
      </c>
      <c r="F588" s="15">
        <v>1.6</v>
      </c>
      <c r="G588" s="16">
        <f t="shared" si="90"/>
        <v>40598.175999999999</v>
      </c>
      <c r="H588" s="16">
        <f t="shared" si="91"/>
        <v>1228094.824</v>
      </c>
      <c r="I588" s="16">
        <f t="shared" si="92"/>
        <v>1309291.176</v>
      </c>
      <c r="J588" s="43">
        <v>0.6812879189001384</v>
      </c>
      <c r="K588" s="44">
        <v>1.3</v>
      </c>
      <c r="L588" s="43">
        <f t="shared" si="93"/>
        <v>1.7713485891403601E-2</v>
      </c>
      <c r="M588" s="43">
        <f t="shared" si="94"/>
        <v>0.66357443300873475</v>
      </c>
      <c r="N588" s="43">
        <f t="shared" si="95"/>
        <v>0.69900140479154205</v>
      </c>
    </row>
    <row r="589" spans="1:14" x14ac:dyDescent="0.25">
      <c r="A589" s="11" t="s">
        <v>46</v>
      </c>
      <c r="B589" s="11" t="s">
        <v>30</v>
      </c>
      <c r="C589" s="11" t="s">
        <v>0</v>
      </c>
      <c r="D589" s="11" t="s">
        <v>55</v>
      </c>
      <c r="E589" s="49">
        <v>5553066</v>
      </c>
      <c r="F589" s="15">
        <v>1</v>
      </c>
      <c r="G589" s="16">
        <f t="shared" si="90"/>
        <v>111061.32</v>
      </c>
      <c r="H589" s="16">
        <f t="shared" si="91"/>
        <v>5442004.6799999997</v>
      </c>
      <c r="I589" s="16">
        <f t="shared" si="92"/>
        <v>5664127.3200000003</v>
      </c>
      <c r="J589" s="43">
        <v>0.40395632435103146</v>
      </c>
      <c r="K589" s="44">
        <v>0.9</v>
      </c>
      <c r="L589" s="43">
        <f t="shared" si="93"/>
        <v>7.2712138383185668E-3</v>
      </c>
      <c r="M589" s="43">
        <f t="shared" si="94"/>
        <v>0.39668511051271288</v>
      </c>
      <c r="N589" s="43">
        <f t="shared" si="95"/>
        <v>0.41122753818935004</v>
      </c>
    </row>
    <row r="590" spans="1:14" x14ac:dyDescent="0.25">
      <c r="A590" s="11" t="s">
        <v>46</v>
      </c>
      <c r="B590" s="11" t="s">
        <v>44</v>
      </c>
      <c r="C590" s="11" t="s">
        <v>21</v>
      </c>
      <c r="D590" s="11" t="s">
        <v>55</v>
      </c>
      <c r="E590" s="49">
        <v>164306</v>
      </c>
      <c r="F590" s="15">
        <v>5.8</v>
      </c>
      <c r="G590" s="16">
        <f t="shared" si="90"/>
        <v>19059.495999999999</v>
      </c>
      <c r="H590" s="16">
        <f t="shared" si="91"/>
        <v>145246.50400000002</v>
      </c>
      <c r="I590" s="16">
        <f t="shared" si="92"/>
        <v>183365.49599999998</v>
      </c>
      <c r="J590" s="43">
        <v>0.1000104084938179</v>
      </c>
      <c r="K590" s="44">
        <v>5.6</v>
      </c>
      <c r="L590" s="43">
        <f t="shared" si="93"/>
        <v>1.1201165751307605E-2</v>
      </c>
      <c r="M590" s="43">
        <f t="shared" si="94"/>
        <v>8.8809242742510286E-2</v>
      </c>
      <c r="N590" s="43">
        <f t="shared" si="95"/>
        <v>0.11121157424512551</v>
      </c>
    </row>
    <row r="591" spans="1:14" x14ac:dyDescent="0.25">
      <c r="A591" s="11" t="s">
        <v>46</v>
      </c>
      <c r="B591" s="11" t="s">
        <v>44</v>
      </c>
      <c r="C591" s="11" t="s">
        <v>31</v>
      </c>
      <c r="D591" s="11" t="s">
        <v>55</v>
      </c>
      <c r="E591" s="49">
        <v>622026</v>
      </c>
      <c r="F591" s="15">
        <v>3.4</v>
      </c>
      <c r="G591" s="16">
        <f t="shared" si="90"/>
        <v>42297.767999999996</v>
      </c>
      <c r="H591" s="16">
        <f t="shared" si="91"/>
        <v>579728.23199999996</v>
      </c>
      <c r="I591" s="16">
        <f t="shared" si="92"/>
        <v>664323.76800000004</v>
      </c>
      <c r="J591" s="43">
        <v>0.28244829754820605</v>
      </c>
      <c r="K591" s="44">
        <v>3.2</v>
      </c>
      <c r="L591" s="43">
        <f t="shared" si="93"/>
        <v>1.8076691043085191E-2</v>
      </c>
      <c r="M591" s="43">
        <f t="shared" si="94"/>
        <v>0.26437160650512087</v>
      </c>
      <c r="N591" s="43">
        <f t="shared" si="95"/>
        <v>0.30052498859129123</v>
      </c>
    </row>
    <row r="592" spans="1:14" x14ac:dyDescent="0.25">
      <c r="A592" s="11" t="s">
        <v>46</v>
      </c>
      <c r="B592" s="11" t="s">
        <v>44</v>
      </c>
      <c r="C592" s="11" t="s">
        <v>32</v>
      </c>
      <c r="D592" s="11" t="s">
        <v>55</v>
      </c>
      <c r="E592" s="49">
        <v>1182067</v>
      </c>
      <c r="F592" s="15">
        <v>2.2999999999999998</v>
      </c>
      <c r="G592" s="16">
        <f t="shared" si="90"/>
        <v>54375.081999999995</v>
      </c>
      <c r="H592" s="16">
        <f t="shared" si="91"/>
        <v>1127691.9180000001</v>
      </c>
      <c r="I592" s="16">
        <f t="shared" si="92"/>
        <v>1236442.0819999999</v>
      </c>
      <c r="J592" s="43">
        <v>0.3373171791723299</v>
      </c>
      <c r="K592" s="44">
        <v>2.1</v>
      </c>
      <c r="L592" s="43">
        <f t="shared" si="93"/>
        <v>1.4167321525237857E-2</v>
      </c>
      <c r="M592" s="43">
        <f t="shared" si="94"/>
        <v>0.32314985764709203</v>
      </c>
      <c r="N592" s="43">
        <f t="shared" si="95"/>
        <v>0.35148450069756776</v>
      </c>
    </row>
    <row r="593" spans="1:14" x14ac:dyDescent="0.25">
      <c r="A593" s="11" t="s">
        <v>46</v>
      </c>
      <c r="B593" s="11" t="s">
        <v>44</v>
      </c>
      <c r="C593" s="11" t="s">
        <v>22</v>
      </c>
      <c r="D593" s="11" t="s">
        <v>55</v>
      </c>
      <c r="E593" s="49">
        <v>1874948</v>
      </c>
      <c r="F593" s="15">
        <v>1.9</v>
      </c>
      <c r="G593" s="16">
        <f t="shared" si="90"/>
        <v>71248.02399999999</v>
      </c>
      <c r="H593" s="16">
        <f t="shared" si="91"/>
        <v>1803699.976</v>
      </c>
      <c r="I593" s="16">
        <f t="shared" si="92"/>
        <v>1946196.024</v>
      </c>
      <c r="J593" s="43">
        <v>0.41607030118777494</v>
      </c>
      <c r="K593" s="44">
        <v>1.6</v>
      </c>
      <c r="L593" s="43">
        <f t="shared" si="93"/>
        <v>1.3314249638008799E-2</v>
      </c>
      <c r="M593" s="43">
        <f t="shared" si="94"/>
        <v>0.40275605154976613</v>
      </c>
      <c r="N593" s="43">
        <f t="shared" si="95"/>
        <v>0.42938455082578375</v>
      </c>
    </row>
    <row r="594" spans="1:14" x14ac:dyDescent="0.25">
      <c r="A594" s="11" t="s">
        <v>46</v>
      </c>
      <c r="B594" s="11" t="s">
        <v>44</v>
      </c>
      <c r="C594" s="11" t="s">
        <v>1</v>
      </c>
      <c r="D594" s="11" t="s">
        <v>55</v>
      </c>
      <c r="E594" s="49">
        <v>955126</v>
      </c>
      <c r="F594" s="15">
        <v>2</v>
      </c>
      <c r="G594" s="16">
        <f t="shared" si="90"/>
        <v>38205.040000000001</v>
      </c>
      <c r="H594" s="16">
        <f t="shared" si="91"/>
        <v>916920.96</v>
      </c>
      <c r="I594" s="16">
        <f t="shared" si="92"/>
        <v>993331.04</v>
      </c>
      <c r="J594" s="43">
        <v>0.41758778898290783</v>
      </c>
      <c r="K594" s="44">
        <v>1.7</v>
      </c>
      <c r="L594" s="43">
        <f t="shared" si="93"/>
        <v>1.4197984825418866E-2</v>
      </c>
      <c r="M594" s="43">
        <f t="shared" si="94"/>
        <v>0.40338980415748898</v>
      </c>
      <c r="N594" s="43">
        <f t="shared" si="95"/>
        <v>0.43178577380832667</v>
      </c>
    </row>
    <row r="595" spans="1:14" x14ac:dyDescent="0.25">
      <c r="A595" s="11" t="s">
        <v>46</v>
      </c>
      <c r="B595" s="11" t="s">
        <v>44</v>
      </c>
      <c r="C595" s="11" t="s">
        <v>0</v>
      </c>
      <c r="D595" s="11" t="s">
        <v>55</v>
      </c>
      <c r="E595" s="49">
        <v>4798473</v>
      </c>
      <c r="F595" s="15">
        <v>1.1000000000000001</v>
      </c>
      <c r="G595" s="16">
        <f t="shared" si="90"/>
        <v>105566.40600000002</v>
      </c>
      <c r="H595" s="16">
        <f t="shared" si="91"/>
        <v>4692906.5939999996</v>
      </c>
      <c r="I595" s="16">
        <f t="shared" si="92"/>
        <v>4904039.4060000004</v>
      </c>
      <c r="J595" s="43">
        <v>0.33928148706883754</v>
      </c>
      <c r="K595" s="44">
        <v>1</v>
      </c>
      <c r="L595" s="43">
        <f t="shared" si="93"/>
        <v>6.7856297413767504E-3</v>
      </c>
      <c r="M595" s="43">
        <f t="shared" si="94"/>
        <v>0.33249585732746079</v>
      </c>
      <c r="N595" s="43">
        <f t="shared" si="95"/>
        <v>0.34606711681021429</v>
      </c>
    </row>
    <row r="596" spans="1:14" x14ac:dyDescent="0.25">
      <c r="A596" s="11" t="s">
        <v>46</v>
      </c>
      <c r="B596" s="11" t="s">
        <v>19</v>
      </c>
      <c r="C596" s="11" t="s">
        <v>21</v>
      </c>
      <c r="D596" s="11" t="s">
        <v>53</v>
      </c>
      <c r="E596" s="49">
        <v>56599</v>
      </c>
      <c r="F596" s="15">
        <v>10.1</v>
      </c>
      <c r="G596" s="16">
        <f t="shared" si="90"/>
        <v>11432.998</v>
      </c>
      <c r="H596" s="16">
        <f t="shared" si="91"/>
        <v>45166.002</v>
      </c>
      <c r="I596" s="16">
        <f t="shared" si="92"/>
        <v>68031.997999999992</v>
      </c>
      <c r="J596" s="43">
        <v>1.6820425706938428E-2</v>
      </c>
      <c r="K596" s="44">
        <v>10.1</v>
      </c>
      <c r="L596" s="43">
        <f t="shared" si="93"/>
        <v>3.3977259928015622E-3</v>
      </c>
      <c r="M596" s="43">
        <f t="shared" si="94"/>
        <v>1.3422699714136866E-2</v>
      </c>
      <c r="N596" s="43">
        <f t="shared" si="95"/>
        <v>2.0218151699739992E-2</v>
      </c>
    </row>
    <row r="597" spans="1:14" x14ac:dyDescent="0.25">
      <c r="A597" s="11" t="s">
        <v>46</v>
      </c>
      <c r="B597" s="11" t="s">
        <v>19</v>
      </c>
      <c r="C597" s="11" t="s">
        <v>31</v>
      </c>
      <c r="D597" s="11" t="s">
        <v>53</v>
      </c>
      <c r="E597" s="49">
        <v>539867</v>
      </c>
      <c r="F597" s="15">
        <v>3.4</v>
      </c>
      <c r="G597" s="16">
        <f t="shared" si="90"/>
        <v>36710.955999999998</v>
      </c>
      <c r="H597" s="16">
        <f t="shared" si="91"/>
        <v>503156.04399999999</v>
      </c>
      <c r="I597" s="16">
        <f t="shared" si="92"/>
        <v>576577.95600000001</v>
      </c>
      <c r="J597" s="43">
        <v>0.12147407757085596</v>
      </c>
      <c r="K597" s="44">
        <v>3.4</v>
      </c>
      <c r="L597" s="43">
        <f t="shared" si="93"/>
        <v>8.2602372748182048E-3</v>
      </c>
      <c r="M597" s="43">
        <f t="shared" si="94"/>
        <v>0.11321384029603776</v>
      </c>
      <c r="N597" s="43">
        <f t="shared" si="95"/>
        <v>0.12973431484567416</v>
      </c>
    </row>
    <row r="598" spans="1:14" x14ac:dyDescent="0.25">
      <c r="A598" s="11" t="s">
        <v>46</v>
      </c>
      <c r="B598" s="11" t="s">
        <v>19</v>
      </c>
      <c r="C598" s="11" t="s">
        <v>32</v>
      </c>
      <c r="D598" s="11" t="s">
        <v>53</v>
      </c>
      <c r="E598" s="49">
        <v>1299699</v>
      </c>
      <c r="F598" s="15">
        <v>2.2999999999999998</v>
      </c>
      <c r="G598" s="16">
        <f t="shared" si="90"/>
        <v>59786.153999999995</v>
      </c>
      <c r="H598" s="16">
        <f t="shared" si="91"/>
        <v>1239912.8459999999</v>
      </c>
      <c r="I598" s="16">
        <f t="shared" si="92"/>
        <v>1359485.1540000001</v>
      </c>
      <c r="J598" s="43">
        <v>0.18516106118440201</v>
      </c>
      <c r="K598" s="44">
        <v>2.2999999999999998</v>
      </c>
      <c r="L598" s="43">
        <f t="shared" si="93"/>
        <v>8.5174088144824925E-3</v>
      </c>
      <c r="M598" s="43">
        <f t="shared" si="94"/>
        <v>0.17664365236991952</v>
      </c>
      <c r="N598" s="43">
        <f t="shared" si="95"/>
        <v>0.19367846999888449</v>
      </c>
    </row>
    <row r="599" spans="1:14" x14ac:dyDescent="0.25">
      <c r="A599" s="11" t="s">
        <v>46</v>
      </c>
      <c r="B599" s="11" t="s">
        <v>19</v>
      </c>
      <c r="C599" s="11" t="s">
        <v>22</v>
      </c>
      <c r="D599" s="11" t="s">
        <v>53</v>
      </c>
      <c r="E599" s="49">
        <v>2835045</v>
      </c>
      <c r="F599" s="15">
        <v>1.6</v>
      </c>
      <c r="G599" s="16">
        <f t="shared" si="90"/>
        <v>90721.44</v>
      </c>
      <c r="H599" s="16">
        <f t="shared" si="91"/>
        <v>2744323.56</v>
      </c>
      <c r="I599" s="16">
        <f t="shared" si="92"/>
        <v>2925766.44</v>
      </c>
      <c r="J599" s="43">
        <v>0.31812206604378568</v>
      </c>
      <c r="K599" s="44">
        <v>1.6</v>
      </c>
      <c r="L599" s="43">
        <f t="shared" si="93"/>
        <v>1.0179906113401143E-2</v>
      </c>
      <c r="M599" s="43">
        <f t="shared" si="94"/>
        <v>0.30794215993038454</v>
      </c>
      <c r="N599" s="43">
        <f t="shared" si="95"/>
        <v>0.32830197215718682</v>
      </c>
    </row>
    <row r="600" spans="1:14" x14ac:dyDescent="0.25">
      <c r="A600" s="11" t="s">
        <v>46</v>
      </c>
      <c r="B600" s="11" t="s">
        <v>19</v>
      </c>
      <c r="C600" s="11" t="s">
        <v>1</v>
      </c>
      <c r="D600" s="11" t="s">
        <v>53</v>
      </c>
      <c r="E600" s="49">
        <v>1679386</v>
      </c>
      <c r="F600" s="15">
        <v>1.6</v>
      </c>
      <c r="G600" s="16">
        <f t="shared" si="90"/>
        <v>53740.351999999999</v>
      </c>
      <c r="H600" s="16">
        <f t="shared" si="91"/>
        <v>1625645.648</v>
      </c>
      <c r="I600" s="16">
        <f t="shared" si="92"/>
        <v>1733126.352</v>
      </c>
      <c r="J600" s="43">
        <v>0.40472554877231742</v>
      </c>
      <c r="K600" s="44">
        <v>1.5</v>
      </c>
      <c r="L600" s="43">
        <f t="shared" si="93"/>
        <v>1.2141766463169524E-2</v>
      </c>
      <c r="M600" s="43">
        <f t="shared" si="94"/>
        <v>0.39258378230914792</v>
      </c>
      <c r="N600" s="43">
        <f t="shared" si="95"/>
        <v>0.41686731523548692</v>
      </c>
    </row>
    <row r="601" spans="1:14" x14ac:dyDescent="0.25">
      <c r="A601" s="11" t="s">
        <v>46</v>
      </c>
      <c r="B601" s="11" t="s">
        <v>19</v>
      </c>
      <c r="C601" s="11" t="s">
        <v>0</v>
      </c>
      <c r="D601" s="11" t="s">
        <v>53</v>
      </c>
      <c r="E601" s="49">
        <v>6410596</v>
      </c>
      <c r="F601" s="15">
        <v>0.9</v>
      </c>
      <c r="G601" s="16">
        <f t="shared" si="90"/>
        <v>115390.728</v>
      </c>
      <c r="H601" s="16">
        <f t="shared" si="91"/>
        <v>6295205.2719999999</v>
      </c>
      <c r="I601" s="16">
        <f t="shared" si="92"/>
        <v>6525986.7280000001</v>
      </c>
      <c r="J601" s="43">
        <v>0.22985496854524617</v>
      </c>
      <c r="K601" s="44">
        <v>0.9</v>
      </c>
      <c r="L601" s="43">
        <f t="shared" si="93"/>
        <v>4.1373894338144314E-3</v>
      </c>
      <c r="M601" s="43">
        <f t="shared" si="94"/>
        <v>0.22571757911143175</v>
      </c>
      <c r="N601" s="43">
        <f t="shared" si="95"/>
        <v>0.23399235797906059</v>
      </c>
    </row>
    <row r="602" spans="1:14" x14ac:dyDescent="0.25">
      <c r="A602" s="11" t="s">
        <v>46</v>
      </c>
      <c r="B602" s="11" t="s">
        <v>30</v>
      </c>
      <c r="C602" s="11" t="s">
        <v>21</v>
      </c>
      <c r="D602" s="11" t="s">
        <v>53</v>
      </c>
      <c r="E602" s="49">
        <v>26783</v>
      </c>
      <c r="F602" s="15">
        <v>14.4</v>
      </c>
      <c r="G602" s="16">
        <f t="shared" si="90"/>
        <v>7713.5039999999999</v>
      </c>
      <c r="H602" s="16">
        <f t="shared" si="91"/>
        <v>19069.495999999999</v>
      </c>
      <c r="I602" s="16">
        <f t="shared" si="92"/>
        <v>34496.504000000001</v>
      </c>
      <c r="J602" s="43">
        <v>1.55533539913868E-2</v>
      </c>
      <c r="K602" s="44">
        <v>14.4</v>
      </c>
      <c r="L602" s="43">
        <f t="shared" si="93"/>
        <v>4.4793659495193979E-3</v>
      </c>
      <c r="M602" s="43">
        <f t="shared" si="94"/>
        <v>1.1073988041867402E-2</v>
      </c>
      <c r="N602" s="43">
        <f t="shared" si="95"/>
        <v>2.0032719940906198E-2</v>
      </c>
    </row>
    <row r="603" spans="1:14" x14ac:dyDescent="0.25">
      <c r="A603" s="11" t="s">
        <v>46</v>
      </c>
      <c r="B603" s="11" t="s">
        <v>30</v>
      </c>
      <c r="C603" s="11" t="s">
        <v>31</v>
      </c>
      <c r="D603" s="11" t="s">
        <v>53</v>
      </c>
      <c r="E603" s="49">
        <v>242013</v>
      </c>
      <c r="F603" s="15">
        <v>5.7</v>
      </c>
      <c r="G603" s="16">
        <f t="shared" si="90"/>
        <v>27589.482000000004</v>
      </c>
      <c r="H603" s="16">
        <f t="shared" si="91"/>
        <v>214423.51799999998</v>
      </c>
      <c r="I603" s="16">
        <f t="shared" si="92"/>
        <v>269602.48200000002</v>
      </c>
      <c r="J603" s="43">
        <v>0.1079435494482017</v>
      </c>
      <c r="K603" s="44">
        <v>5.7</v>
      </c>
      <c r="L603" s="43">
        <f t="shared" si="93"/>
        <v>1.2305564637094995E-2</v>
      </c>
      <c r="M603" s="43">
        <f t="shared" si="94"/>
        <v>9.5637984811106705E-2</v>
      </c>
      <c r="N603" s="43">
        <f t="shared" si="95"/>
        <v>0.12024911408529669</v>
      </c>
    </row>
    <row r="604" spans="1:14" x14ac:dyDescent="0.25">
      <c r="A604" s="11" t="s">
        <v>46</v>
      </c>
      <c r="B604" s="11" t="s">
        <v>30</v>
      </c>
      <c r="C604" s="11" t="s">
        <v>32</v>
      </c>
      <c r="D604" s="11" t="s">
        <v>53</v>
      </c>
      <c r="E604" s="49">
        <v>657021</v>
      </c>
      <c r="F604" s="15">
        <v>3.3</v>
      </c>
      <c r="G604" s="16">
        <f t="shared" si="90"/>
        <v>43363.385999999999</v>
      </c>
      <c r="H604" s="16">
        <f t="shared" si="91"/>
        <v>613657.61400000006</v>
      </c>
      <c r="I604" s="16">
        <f t="shared" si="92"/>
        <v>700384.38599999994</v>
      </c>
      <c r="J604" s="43">
        <v>0.18692079875503917</v>
      </c>
      <c r="K604" s="44">
        <v>3.2</v>
      </c>
      <c r="L604" s="43">
        <f t="shared" si="93"/>
        <v>1.1962931120322507E-2</v>
      </c>
      <c r="M604" s="43">
        <f t="shared" si="94"/>
        <v>0.17495786763471666</v>
      </c>
      <c r="N604" s="43">
        <f t="shared" si="95"/>
        <v>0.19888372987536168</v>
      </c>
    </row>
    <row r="605" spans="1:14" x14ac:dyDescent="0.25">
      <c r="A605" s="11" t="s">
        <v>46</v>
      </c>
      <c r="B605" s="11" t="s">
        <v>30</v>
      </c>
      <c r="C605" s="11" t="s">
        <v>22</v>
      </c>
      <c r="D605" s="11" t="s">
        <v>53</v>
      </c>
      <c r="E605" s="49">
        <v>1591877</v>
      </c>
      <c r="F605" s="15">
        <v>2.2999999999999998</v>
      </c>
      <c r="G605" s="16">
        <f t="shared" si="90"/>
        <v>73226.34199999999</v>
      </c>
      <c r="H605" s="16">
        <f t="shared" si="91"/>
        <v>1518650.6580000001</v>
      </c>
      <c r="I605" s="16">
        <f t="shared" si="92"/>
        <v>1665103.3419999999</v>
      </c>
      <c r="J605" s="43">
        <v>0.36133937428072699</v>
      </c>
      <c r="K605" s="44">
        <v>1.6</v>
      </c>
      <c r="L605" s="43">
        <f t="shared" si="93"/>
        <v>1.1562859976983263E-2</v>
      </c>
      <c r="M605" s="43">
        <f t="shared" si="94"/>
        <v>0.34977651430374374</v>
      </c>
      <c r="N605" s="43">
        <f t="shared" si="95"/>
        <v>0.37290223425771024</v>
      </c>
    </row>
    <row r="606" spans="1:14" x14ac:dyDescent="0.25">
      <c r="A606" s="11" t="s">
        <v>46</v>
      </c>
      <c r="B606" s="11" t="s">
        <v>30</v>
      </c>
      <c r="C606" s="11" t="s">
        <v>1</v>
      </c>
      <c r="D606" s="11" t="s">
        <v>53</v>
      </c>
      <c r="E606" s="49">
        <v>1017038</v>
      </c>
      <c r="F606" s="15">
        <v>1.6</v>
      </c>
      <c r="G606" s="16">
        <f t="shared" si="90"/>
        <v>32545.216</v>
      </c>
      <c r="H606" s="16">
        <f t="shared" si="91"/>
        <v>984492.78399999999</v>
      </c>
      <c r="I606" s="16">
        <f t="shared" si="92"/>
        <v>1049583.216</v>
      </c>
      <c r="J606" s="43">
        <v>0.5461492279553517</v>
      </c>
      <c r="K606" s="44">
        <v>1.3</v>
      </c>
      <c r="L606" s="43">
        <f t="shared" ref="L606:L637" si="96">2*(J606*K606/100)</f>
        <v>1.4199879926839146E-2</v>
      </c>
      <c r="M606" s="43">
        <f t="shared" ref="M606:M637" si="97">J606-L606</f>
        <v>0.53194934802851257</v>
      </c>
      <c r="N606" s="43">
        <f t="shared" ref="N606:N637" si="98">J606+L606</f>
        <v>0.56034910788219083</v>
      </c>
    </row>
    <row r="607" spans="1:14" x14ac:dyDescent="0.25">
      <c r="A607" s="11" t="s">
        <v>46</v>
      </c>
      <c r="B607" s="11" t="s">
        <v>30</v>
      </c>
      <c r="C607" s="11" t="s">
        <v>0</v>
      </c>
      <c r="D607" s="11" t="s">
        <v>53</v>
      </c>
      <c r="E607" s="49">
        <v>3534732</v>
      </c>
      <c r="F607" s="15">
        <v>1.3</v>
      </c>
      <c r="G607" s="16">
        <f t="shared" si="90"/>
        <v>91903.032000000007</v>
      </c>
      <c r="H607" s="16">
        <f t="shared" si="91"/>
        <v>3442828.9679999999</v>
      </c>
      <c r="I607" s="16">
        <f t="shared" si="92"/>
        <v>3626635.0320000001</v>
      </c>
      <c r="J607" s="43">
        <v>0.25713314883813199</v>
      </c>
      <c r="K607" s="44">
        <v>1.3</v>
      </c>
      <c r="L607" s="43">
        <f t="shared" si="96"/>
        <v>6.6854618697914318E-3</v>
      </c>
      <c r="M607" s="43">
        <f t="shared" si="97"/>
        <v>0.25044768696834058</v>
      </c>
      <c r="N607" s="43">
        <f t="shared" si="98"/>
        <v>0.2638186107079234</v>
      </c>
    </row>
    <row r="608" spans="1:14" x14ac:dyDescent="0.25">
      <c r="A608" s="11" t="s">
        <v>46</v>
      </c>
      <c r="B608" s="11" t="s">
        <v>44</v>
      </c>
      <c r="C608" s="11" t="s">
        <v>21</v>
      </c>
      <c r="D608" s="11" t="s">
        <v>53</v>
      </c>
      <c r="E608" s="49">
        <v>29816</v>
      </c>
      <c r="F608" s="15">
        <v>14.4</v>
      </c>
      <c r="G608" s="16">
        <f t="shared" si="90"/>
        <v>8587.0079999999998</v>
      </c>
      <c r="H608" s="16">
        <f t="shared" si="91"/>
        <v>21228.991999999998</v>
      </c>
      <c r="I608" s="16">
        <f t="shared" si="92"/>
        <v>38403.008000000002</v>
      </c>
      <c r="J608" s="43">
        <v>1.8148517641788337E-2</v>
      </c>
      <c r="K608" s="44">
        <v>14.4</v>
      </c>
      <c r="L608" s="43">
        <f t="shared" si="96"/>
        <v>5.2267730808350406E-3</v>
      </c>
      <c r="M608" s="43">
        <f t="shared" si="97"/>
        <v>1.2921744560953297E-2</v>
      </c>
      <c r="N608" s="43">
        <f t="shared" si="98"/>
        <v>2.3375290722623378E-2</v>
      </c>
    </row>
    <row r="609" spans="1:14" x14ac:dyDescent="0.25">
      <c r="A609" s="11" t="s">
        <v>46</v>
      </c>
      <c r="B609" s="11" t="s">
        <v>44</v>
      </c>
      <c r="C609" s="11" t="s">
        <v>31</v>
      </c>
      <c r="D609" s="11" t="s">
        <v>53</v>
      </c>
      <c r="E609" s="49">
        <v>297854</v>
      </c>
      <c r="F609" s="15">
        <v>5</v>
      </c>
      <c r="G609" s="16">
        <f t="shared" si="90"/>
        <v>29785.4</v>
      </c>
      <c r="H609" s="16">
        <f t="shared" si="91"/>
        <v>268068.59999999998</v>
      </c>
      <c r="I609" s="16">
        <f t="shared" si="92"/>
        <v>327639.40000000002</v>
      </c>
      <c r="J609" s="43">
        <v>0.13524893688997464</v>
      </c>
      <c r="K609" s="44">
        <v>5</v>
      </c>
      <c r="L609" s="43">
        <f t="shared" si="96"/>
        <v>1.3524893688997463E-2</v>
      </c>
      <c r="M609" s="43">
        <f t="shared" si="97"/>
        <v>0.12172404320097717</v>
      </c>
      <c r="N609" s="43">
        <f t="shared" si="98"/>
        <v>0.14877383057897209</v>
      </c>
    </row>
    <row r="610" spans="1:14" x14ac:dyDescent="0.25">
      <c r="A610" s="11" t="s">
        <v>46</v>
      </c>
      <c r="B610" s="11" t="s">
        <v>44</v>
      </c>
      <c r="C610" s="11" t="s">
        <v>32</v>
      </c>
      <c r="D610" s="11" t="s">
        <v>53</v>
      </c>
      <c r="E610" s="49">
        <v>642678</v>
      </c>
      <c r="F610" s="15">
        <v>3.3</v>
      </c>
      <c r="G610" s="16">
        <f t="shared" si="90"/>
        <v>42416.748</v>
      </c>
      <c r="H610" s="16">
        <f t="shared" si="91"/>
        <v>600261.25199999998</v>
      </c>
      <c r="I610" s="16">
        <f t="shared" si="92"/>
        <v>685094.74800000002</v>
      </c>
      <c r="J610" s="43">
        <v>0.18339597508103572</v>
      </c>
      <c r="K610" s="44">
        <v>3.2</v>
      </c>
      <c r="L610" s="43">
        <f t="shared" si="96"/>
        <v>1.1737342405186287E-2</v>
      </c>
      <c r="M610" s="43">
        <f t="shared" si="97"/>
        <v>0.17165863267584944</v>
      </c>
      <c r="N610" s="43">
        <f t="shared" si="98"/>
        <v>0.19513331748622201</v>
      </c>
    </row>
    <row r="611" spans="1:14" x14ac:dyDescent="0.25">
      <c r="A611" s="11" t="s">
        <v>46</v>
      </c>
      <c r="B611" s="11" t="s">
        <v>44</v>
      </c>
      <c r="C611" s="11" t="s">
        <v>22</v>
      </c>
      <c r="D611" s="11" t="s">
        <v>53</v>
      </c>
      <c r="E611" s="49">
        <v>1243168</v>
      </c>
      <c r="F611" s="15">
        <v>2.2999999999999998</v>
      </c>
      <c r="G611" s="16">
        <f t="shared" si="90"/>
        <v>57185.727999999996</v>
      </c>
      <c r="H611" s="16">
        <f t="shared" si="91"/>
        <v>1185982.2720000001</v>
      </c>
      <c r="I611" s="16">
        <f t="shared" si="92"/>
        <v>1300353.7279999999</v>
      </c>
      <c r="J611" s="43">
        <v>0.27587180241105558</v>
      </c>
      <c r="K611" s="44">
        <v>2.2000000000000002</v>
      </c>
      <c r="L611" s="43">
        <f t="shared" si="96"/>
        <v>1.2138359306086446E-2</v>
      </c>
      <c r="M611" s="43">
        <f t="shared" si="97"/>
        <v>0.26373344310496916</v>
      </c>
      <c r="N611" s="43">
        <f t="shared" si="98"/>
        <v>0.288010161717142</v>
      </c>
    </row>
    <row r="612" spans="1:14" x14ac:dyDescent="0.25">
      <c r="A612" s="11" t="s">
        <v>46</v>
      </c>
      <c r="B612" s="11" t="s">
        <v>44</v>
      </c>
      <c r="C612" s="11" t="s">
        <v>1</v>
      </c>
      <c r="D612" s="11" t="s">
        <v>53</v>
      </c>
      <c r="E612" s="49">
        <v>662348</v>
      </c>
      <c r="F612" s="15">
        <v>2.5</v>
      </c>
      <c r="G612" s="16">
        <f t="shared" si="90"/>
        <v>33117.4</v>
      </c>
      <c r="H612" s="16">
        <f t="shared" si="91"/>
        <v>629230.6</v>
      </c>
      <c r="I612" s="16">
        <f t="shared" si="92"/>
        <v>695465.4</v>
      </c>
      <c r="J612" s="43">
        <v>0.28958319306274882</v>
      </c>
      <c r="K612" s="44">
        <v>2.2999999999999998</v>
      </c>
      <c r="L612" s="43">
        <f t="shared" si="96"/>
        <v>1.3320826880886445E-2</v>
      </c>
      <c r="M612" s="43">
        <f t="shared" si="97"/>
        <v>0.2762623661818624</v>
      </c>
      <c r="N612" s="43">
        <f t="shared" si="98"/>
        <v>0.30290401994363525</v>
      </c>
    </row>
    <row r="613" spans="1:14" x14ac:dyDescent="0.25">
      <c r="A613" s="11" t="s">
        <v>46</v>
      </c>
      <c r="B613" s="11" t="s">
        <v>44</v>
      </c>
      <c r="C613" s="11" t="s">
        <v>0</v>
      </c>
      <c r="D613" s="11" t="s">
        <v>53</v>
      </c>
      <c r="E613" s="49">
        <v>2875864</v>
      </c>
      <c r="F613" s="15">
        <v>1.6</v>
      </c>
      <c r="G613" s="16">
        <f t="shared" si="90"/>
        <v>92027.648000000001</v>
      </c>
      <c r="H613" s="16">
        <f t="shared" si="91"/>
        <v>2783836.352</v>
      </c>
      <c r="I613" s="16">
        <f t="shared" si="92"/>
        <v>2967891.648</v>
      </c>
      <c r="J613" s="43">
        <v>0.20334123262290635</v>
      </c>
      <c r="K613" s="44">
        <v>1.6</v>
      </c>
      <c r="L613" s="43">
        <f t="shared" si="96"/>
        <v>6.506919443933004E-3</v>
      </c>
      <c r="M613" s="43">
        <f t="shared" si="97"/>
        <v>0.19683431317897335</v>
      </c>
      <c r="N613" s="43">
        <f t="shared" si="98"/>
        <v>0.20984815206683935</v>
      </c>
    </row>
    <row r="614" spans="1:14" x14ac:dyDescent="0.25">
      <c r="A614" s="11" t="s">
        <v>46</v>
      </c>
      <c r="B614" s="11" t="s">
        <v>19</v>
      </c>
      <c r="C614" s="11" t="s">
        <v>21</v>
      </c>
      <c r="D614" s="11" t="s">
        <v>54</v>
      </c>
      <c r="E614" s="49">
        <v>290840</v>
      </c>
      <c r="F614" s="15">
        <v>4.3</v>
      </c>
      <c r="G614" s="16">
        <f t="shared" si="90"/>
        <v>25012.240000000002</v>
      </c>
      <c r="H614" s="16">
        <f t="shared" si="91"/>
        <v>265827.76</v>
      </c>
      <c r="I614" s="16">
        <f t="shared" si="92"/>
        <v>315852.24</v>
      </c>
      <c r="J614" s="43">
        <v>8.6433552052261928E-2</v>
      </c>
      <c r="K614" s="44">
        <v>4.3</v>
      </c>
      <c r="L614" s="43">
        <f t="shared" si="96"/>
        <v>7.4332854764945257E-3</v>
      </c>
      <c r="M614" s="43">
        <f t="shared" si="97"/>
        <v>7.9000266575767406E-2</v>
      </c>
      <c r="N614" s="43">
        <f t="shared" si="98"/>
        <v>9.386683752875645E-2</v>
      </c>
    </row>
    <row r="615" spans="1:14" x14ac:dyDescent="0.25">
      <c r="A615" s="11" t="s">
        <v>46</v>
      </c>
      <c r="B615" s="11" t="s">
        <v>19</v>
      </c>
      <c r="C615" s="11" t="s">
        <v>31</v>
      </c>
      <c r="D615" s="11" t="s">
        <v>54</v>
      </c>
      <c r="E615" s="49">
        <v>700675</v>
      </c>
      <c r="F615" s="15">
        <v>3.4</v>
      </c>
      <c r="G615" s="16">
        <f t="shared" si="90"/>
        <v>47645.9</v>
      </c>
      <c r="H615" s="16">
        <f t="shared" si="91"/>
        <v>653029.1</v>
      </c>
      <c r="I615" s="16">
        <f t="shared" si="92"/>
        <v>748320.9</v>
      </c>
      <c r="J615" s="43">
        <v>0.15765706980044991</v>
      </c>
      <c r="K615" s="44">
        <v>3.4</v>
      </c>
      <c r="L615" s="43">
        <f t="shared" si="96"/>
        <v>1.0720680746430592E-2</v>
      </c>
      <c r="M615" s="43">
        <f t="shared" si="97"/>
        <v>0.14693638905401932</v>
      </c>
      <c r="N615" s="43">
        <f t="shared" si="98"/>
        <v>0.16837775054688051</v>
      </c>
    </row>
    <row r="616" spans="1:14" x14ac:dyDescent="0.25">
      <c r="A616" s="11" t="s">
        <v>46</v>
      </c>
      <c r="B616" s="11" t="s">
        <v>19</v>
      </c>
      <c r="C616" s="11" t="s">
        <v>32</v>
      </c>
      <c r="D616" s="11" t="s">
        <v>54</v>
      </c>
      <c r="E616" s="49">
        <v>1147111</v>
      </c>
      <c r="F616" s="15">
        <v>2.2999999999999998</v>
      </c>
      <c r="G616" s="16">
        <f t="shared" ref="G616:G679" si="99">2*(E616*F616/100)</f>
        <v>52767.106</v>
      </c>
      <c r="H616" s="16">
        <f t="shared" ref="H616:H679" si="100">E616-G616</f>
        <v>1094343.8940000001</v>
      </c>
      <c r="I616" s="16">
        <f t="shared" ref="I616:I679" si="101">E616+G616</f>
        <v>1199878.1059999999</v>
      </c>
      <c r="J616" s="43">
        <v>0.16342267714009212</v>
      </c>
      <c r="K616" s="44">
        <v>2.2999999999999998</v>
      </c>
      <c r="L616" s="43">
        <f t="shared" si="96"/>
        <v>7.5174431484442373E-3</v>
      </c>
      <c r="M616" s="43">
        <f t="shared" si="97"/>
        <v>0.15590523399164788</v>
      </c>
      <c r="N616" s="43">
        <f t="shared" si="98"/>
        <v>0.17094012028853636</v>
      </c>
    </row>
    <row r="617" spans="1:14" x14ac:dyDescent="0.25">
      <c r="A617" s="11" t="s">
        <v>46</v>
      </c>
      <c r="B617" s="11" t="s">
        <v>19</v>
      </c>
      <c r="C617" s="11" t="s">
        <v>22</v>
      </c>
      <c r="D617" s="11" t="s">
        <v>54</v>
      </c>
      <c r="E617" s="49">
        <v>1257884</v>
      </c>
      <c r="F617" s="15">
        <v>2.2999999999999998</v>
      </c>
      <c r="G617" s="16">
        <f t="shared" si="99"/>
        <v>57862.663999999997</v>
      </c>
      <c r="H617" s="16">
        <f t="shared" si="100"/>
        <v>1200021.3359999999</v>
      </c>
      <c r="I617" s="16">
        <f t="shared" si="101"/>
        <v>1315746.6640000001</v>
      </c>
      <c r="J617" s="43">
        <v>0.14114790309269212</v>
      </c>
      <c r="K617" s="44">
        <v>2.2999999999999998</v>
      </c>
      <c r="L617" s="43">
        <f t="shared" si="96"/>
        <v>6.4928035422638372E-3</v>
      </c>
      <c r="M617" s="43">
        <f t="shared" si="97"/>
        <v>0.13465509955042829</v>
      </c>
      <c r="N617" s="43">
        <f t="shared" si="98"/>
        <v>0.14764070663495596</v>
      </c>
    </row>
    <row r="618" spans="1:14" x14ac:dyDescent="0.25">
      <c r="A618" s="11" t="s">
        <v>46</v>
      </c>
      <c r="B618" s="11" t="s">
        <v>19</v>
      </c>
      <c r="C618" s="11" t="s">
        <v>1</v>
      </c>
      <c r="D618" s="11" t="s">
        <v>54</v>
      </c>
      <c r="E618" s="49">
        <v>544433</v>
      </c>
      <c r="F618" s="15">
        <v>2.5</v>
      </c>
      <c r="G618" s="16">
        <f t="shared" si="99"/>
        <v>27221.65</v>
      </c>
      <c r="H618" s="16">
        <f t="shared" si="100"/>
        <v>517211.35</v>
      </c>
      <c r="I618" s="16">
        <f t="shared" si="101"/>
        <v>571654.65</v>
      </c>
      <c r="J618" s="43">
        <v>0.13120625317512419</v>
      </c>
      <c r="K618" s="44">
        <v>2.5</v>
      </c>
      <c r="L618" s="43">
        <f t="shared" si="96"/>
        <v>6.5603126587562089E-3</v>
      </c>
      <c r="M618" s="43">
        <f t="shared" si="97"/>
        <v>0.12464594051636797</v>
      </c>
      <c r="N618" s="43">
        <f t="shared" si="98"/>
        <v>0.13776656583388039</v>
      </c>
    </row>
    <row r="619" spans="1:14" x14ac:dyDescent="0.25">
      <c r="A619" s="11" t="s">
        <v>46</v>
      </c>
      <c r="B619" s="11" t="s">
        <v>19</v>
      </c>
      <c r="C619" s="11" t="s">
        <v>0</v>
      </c>
      <c r="D619" s="11" t="s">
        <v>54</v>
      </c>
      <c r="E619" s="49">
        <v>3940943</v>
      </c>
      <c r="F619" s="15">
        <v>1.3</v>
      </c>
      <c r="G619" s="16">
        <f t="shared" si="99"/>
        <v>102464.51800000001</v>
      </c>
      <c r="H619" s="16">
        <f t="shared" si="100"/>
        <v>3838478.4819999998</v>
      </c>
      <c r="I619" s="16">
        <f t="shared" si="101"/>
        <v>4043407.5180000002</v>
      </c>
      <c r="J619" s="43">
        <v>0.14130438563022973</v>
      </c>
      <c r="K619" s="44">
        <v>1.3</v>
      </c>
      <c r="L619" s="43">
        <f t="shared" si="96"/>
        <v>3.6739140263859732E-3</v>
      </c>
      <c r="M619" s="43">
        <f t="shared" si="97"/>
        <v>0.13763047160384376</v>
      </c>
      <c r="N619" s="43">
        <f t="shared" si="98"/>
        <v>0.14497829965661571</v>
      </c>
    </row>
    <row r="620" spans="1:14" x14ac:dyDescent="0.25">
      <c r="A620" s="11" t="s">
        <v>46</v>
      </c>
      <c r="B620" s="11" t="s">
        <v>30</v>
      </c>
      <c r="C620" s="11" t="s">
        <v>21</v>
      </c>
      <c r="D620" s="11" t="s">
        <v>54</v>
      </c>
      <c r="E620" s="49">
        <v>156350</v>
      </c>
      <c r="F620" s="15">
        <v>5.8</v>
      </c>
      <c r="G620" s="16">
        <f t="shared" si="99"/>
        <v>18136.599999999999</v>
      </c>
      <c r="H620" s="16">
        <f t="shared" si="100"/>
        <v>138213.4</v>
      </c>
      <c r="I620" s="16">
        <f t="shared" si="101"/>
        <v>174486.6</v>
      </c>
      <c r="J620" s="43">
        <v>9.0795164714681936E-2</v>
      </c>
      <c r="K620" s="44">
        <v>5.8</v>
      </c>
      <c r="L620" s="43">
        <f t="shared" si="96"/>
        <v>1.0532239106903105E-2</v>
      </c>
      <c r="M620" s="43">
        <f t="shared" si="97"/>
        <v>8.0262925607778826E-2</v>
      </c>
      <c r="N620" s="43">
        <f t="shared" si="98"/>
        <v>0.10132740382158505</v>
      </c>
    </row>
    <row r="621" spans="1:14" x14ac:dyDescent="0.25">
      <c r="A621" s="11" t="s">
        <v>46</v>
      </c>
      <c r="B621" s="11" t="s">
        <v>30</v>
      </c>
      <c r="C621" s="11" t="s">
        <v>31</v>
      </c>
      <c r="D621" s="11" t="s">
        <v>54</v>
      </c>
      <c r="E621" s="49">
        <v>376503</v>
      </c>
      <c r="F621" s="15">
        <v>4.2</v>
      </c>
      <c r="G621" s="16">
        <f t="shared" si="99"/>
        <v>31626.252</v>
      </c>
      <c r="H621" s="16">
        <f t="shared" si="100"/>
        <v>344876.74800000002</v>
      </c>
      <c r="I621" s="16">
        <f t="shared" si="101"/>
        <v>408129.25199999998</v>
      </c>
      <c r="J621" s="43">
        <v>0.16792928560819578</v>
      </c>
      <c r="K621" s="44">
        <v>4.2</v>
      </c>
      <c r="L621" s="43">
        <f t="shared" si="96"/>
        <v>1.4106059991088446E-2</v>
      </c>
      <c r="M621" s="43">
        <f t="shared" si="97"/>
        <v>0.15382322561710735</v>
      </c>
      <c r="N621" s="43">
        <f t="shared" si="98"/>
        <v>0.18203534559928422</v>
      </c>
    </row>
    <row r="622" spans="1:14" x14ac:dyDescent="0.25">
      <c r="A622" s="11" t="s">
        <v>46</v>
      </c>
      <c r="B622" s="11" t="s">
        <v>30</v>
      </c>
      <c r="C622" s="11" t="s">
        <v>32</v>
      </c>
      <c r="D622" s="11" t="s">
        <v>54</v>
      </c>
      <c r="E622" s="49">
        <v>607722</v>
      </c>
      <c r="F622" s="15">
        <v>3.3</v>
      </c>
      <c r="G622" s="16">
        <f t="shared" si="99"/>
        <v>40109.651999999995</v>
      </c>
      <c r="H622" s="16">
        <f t="shared" si="100"/>
        <v>567612.348</v>
      </c>
      <c r="I622" s="16">
        <f t="shared" si="101"/>
        <v>647831.652</v>
      </c>
      <c r="J622" s="43">
        <v>0.17289535899310662</v>
      </c>
      <c r="K622" s="44">
        <v>3.2</v>
      </c>
      <c r="L622" s="43">
        <f t="shared" si="96"/>
        <v>1.1065302975558824E-2</v>
      </c>
      <c r="M622" s="43">
        <f t="shared" si="97"/>
        <v>0.1618300560175478</v>
      </c>
      <c r="N622" s="43">
        <f t="shared" si="98"/>
        <v>0.18396066196866545</v>
      </c>
    </row>
    <row r="623" spans="1:14" x14ac:dyDescent="0.25">
      <c r="A623" s="11" t="s">
        <v>46</v>
      </c>
      <c r="B623" s="11" t="s">
        <v>30</v>
      </c>
      <c r="C623" s="11" t="s">
        <v>22</v>
      </c>
      <c r="D623" s="11" t="s">
        <v>54</v>
      </c>
      <c r="E623" s="49">
        <v>626104</v>
      </c>
      <c r="F623" s="15">
        <v>3.4</v>
      </c>
      <c r="G623" s="16">
        <f t="shared" si="99"/>
        <v>42575.072</v>
      </c>
      <c r="H623" s="16">
        <f t="shared" si="100"/>
        <v>583528.92799999996</v>
      </c>
      <c r="I623" s="16">
        <f t="shared" si="101"/>
        <v>668679.07200000004</v>
      </c>
      <c r="J623" s="43">
        <v>0.14211903783688079</v>
      </c>
      <c r="K623" s="44">
        <v>3.4</v>
      </c>
      <c r="L623" s="43">
        <f t="shared" si="96"/>
        <v>9.6640945729078928E-3</v>
      </c>
      <c r="M623" s="43">
        <f t="shared" si="97"/>
        <v>0.13245494326397289</v>
      </c>
      <c r="N623" s="43">
        <f t="shared" si="98"/>
        <v>0.15178313240978869</v>
      </c>
    </row>
    <row r="624" spans="1:14" x14ac:dyDescent="0.25">
      <c r="A624" s="11" t="s">
        <v>46</v>
      </c>
      <c r="B624" s="11" t="s">
        <v>30</v>
      </c>
      <c r="C624" s="11" t="s">
        <v>1</v>
      </c>
      <c r="D624" s="11" t="s">
        <v>54</v>
      </c>
      <c r="E624" s="49">
        <v>251655</v>
      </c>
      <c r="F624" s="15">
        <v>4.0999999999999996</v>
      </c>
      <c r="G624" s="16">
        <f t="shared" si="99"/>
        <v>20635.71</v>
      </c>
      <c r="H624" s="16">
        <f t="shared" si="100"/>
        <v>231019.29</v>
      </c>
      <c r="I624" s="16">
        <f t="shared" si="101"/>
        <v>272290.71000000002</v>
      </c>
      <c r="J624" s="43">
        <v>0.13513869094478675</v>
      </c>
      <c r="K624" s="44">
        <v>4.0999999999999996</v>
      </c>
      <c r="L624" s="43">
        <f t="shared" si="96"/>
        <v>1.1081372657472513E-2</v>
      </c>
      <c r="M624" s="43">
        <f t="shared" si="97"/>
        <v>0.12405731828731424</v>
      </c>
      <c r="N624" s="43">
        <f t="shared" si="98"/>
        <v>0.14622006360225925</v>
      </c>
    </row>
    <row r="625" spans="1:14" x14ac:dyDescent="0.25">
      <c r="A625" s="11" t="s">
        <v>46</v>
      </c>
      <c r="B625" s="11" t="s">
        <v>30</v>
      </c>
      <c r="C625" s="11" t="s">
        <v>0</v>
      </c>
      <c r="D625" s="11" t="s">
        <v>54</v>
      </c>
      <c r="E625" s="49">
        <v>2018334</v>
      </c>
      <c r="F625" s="15">
        <v>1.6</v>
      </c>
      <c r="G625" s="16">
        <f t="shared" si="99"/>
        <v>64586.688000000009</v>
      </c>
      <c r="H625" s="16">
        <f t="shared" si="100"/>
        <v>1953747.3119999999</v>
      </c>
      <c r="I625" s="16">
        <f t="shared" si="101"/>
        <v>2082920.6880000001</v>
      </c>
      <c r="J625" s="43">
        <v>0.1468231755128995</v>
      </c>
      <c r="K625" s="44">
        <v>1.6</v>
      </c>
      <c r="L625" s="43">
        <f t="shared" si="96"/>
        <v>4.6983416164127845E-3</v>
      </c>
      <c r="M625" s="43">
        <f t="shared" si="97"/>
        <v>0.14212483389648672</v>
      </c>
      <c r="N625" s="43">
        <f t="shared" si="98"/>
        <v>0.15152151712931228</v>
      </c>
    </row>
    <row r="626" spans="1:14" x14ac:dyDescent="0.25">
      <c r="A626" s="11" t="s">
        <v>46</v>
      </c>
      <c r="B626" s="11" t="s">
        <v>44</v>
      </c>
      <c r="C626" s="11" t="s">
        <v>21</v>
      </c>
      <c r="D626" s="11" t="s">
        <v>54</v>
      </c>
      <c r="E626" s="49">
        <v>134490</v>
      </c>
      <c r="F626" s="15">
        <v>6.3</v>
      </c>
      <c r="G626" s="16">
        <f t="shared" si="99"/>
        <v>16945.740000000002</v>
      </c>
      <c r="H626" s="16">
        <f t="shared" si="100"/>
        <v>117544.26</v>
      </c>
      <c r="I626" s="16">
        <f t="shared" si="101"/>
        <v>151435.74</v>
      </c>
      <c r="J626" s="43">
        <v>8.1861890852029565E-2</v>
      </c>
      <c r="K626" s="44">
        <v>6.3</v>
      </c>
      <c r="L626" s="43">
        <f t="shared" si="96"/>
        <v>1.0314598247355724E-2</v>
      </c>
      <c r="M626" s="43">
        <f t="shared" si="97"/>
        <v>7.1547292604673837E-2</v>
      </c>
      <c r="N626" s="43">
        <f t="shared" si="98"/>
        <v>9.2176489099385292E-2</v>
      </c>
    </row>
    <row r="627" spans="1:14" x14ac:dyDescent="0.25">
      <c r="A627" s="11" t="s">
        <v>46</v>
      </c>
      <c r="B627" s="11" t="s">
        <v>44</v>
      </c>
      <c r="C627" s="11" t="s">
        <v>31</v>
      </c>
      <c r="D627" s="11" t="s">
        <v>54</v>
      </c>
      <c r="E627" s="49">
        <v>324172</v>
      </c>
      <c r="F627" s="15">
        <v>4.5</v>
      </c>
      <c r="G627" s="16">
        <f t="shared" si="99"/>
        <v>29175.48</v>
      </c>
      <c r="H627" s="16">
        <f t="shared" si="100"/>
        <v>294996.52</v>
      </c>
      <c r="I627" s="16">
        <f t="shared" si="101"/>
        <v>353347.48</v>
      </c>
      <c r="J627" s="43">
        <v>0.14719936065823142</v>
      </c>
      <c r="K627" s="44">
        <v>4.5</v>
      </c>
      <c r="L627" s="43">
        <f t="shared" si="96"/>
        <v>1.3247942459240826E-2</v>
      </c>
      <c r="M627" s="43">
        <f t="shared" si="97"/>
        <v>0.13395141819899059</v>
      </c>
      <c r="N627" s="43">
        <f t="shared" si="98"/>
        <v>0.16044730311747224</v>
      </c>
    </row>
    <row r="628" spans="1:14" x14ac:dyDescent="0.25">
      <c r="A628" s="11" t="s">
        <v>46</v>
      </c>
      <c r="B628" s="11" t="s">
        <v>44</v>
      </c>
      <c r="C628" s="11" t="s">
        <v>32</v>
      </c>
      <c r="D628" s="11" t="s">
        <v>54</v>
      </c>
      <c r="E628" s="49">
        <v>539389</v>
      </c>
      <c r="F628" s="15">
        <v>3.3</v>
      </c>
      <c r="G628" s="16">
        <f t="shared" si="99"/>
        <v>35599.673999999999</v>
      </c>
      <c r="H628" s="16">
        <f t="shared" si="100"/>
        <v>503789.326</v>
      </c>
      <c r="I628" s="16">
        <f t="shared" si="101"/>
        <v>574988.674</v>
      </c>
      <c r="J628" s="43">
        <v>0.1539212040912942</v>
      </c>
      <c r="K628" s="44">
        <v>3.2</v>
      </c>
      <c r="L628" s="43">
        <f t="shared" si="96"/>
        <v>9.8509570618428282E-3</v>
      </c>
      <c r="M628" s="43">
        <f t="shared" si="97"/>
        <v>0.14407024702945137</v>
      </c>
      <c r="N628" s="43">
        <f t="shared" si="98"/>
        <v>0.16377216115313703</v>
      </c>
    </row>
    <row r="629" spans="1:14" x14ac:dyDescent="0.25">
      <c r="A629" s="11" t="s">
        <v>46</v>
      </c>
      <c r="B629" s="11" t="s">
        <v>44</v>
      </c>
      <c r="C629" s="11" t="s">
        <v>22</v>
      </c>
      <c r="D629" s="11" t="s">
        <v>54</v>
      </c>
      <c r="E629" s="49">
        <v>631780</v>
      </c>
      <c r="F629" s="15">
        <v>3.4</v>
      </c>
      <c r="G629" s="16">
        <f t="shared" si="99"/>
        <v>42961.04</v>
      </c>
      <c r="H629" s="16">
        <f t="shared" si="100"/>
        <v>588818.96</v>
      </c>
      <c r="I629" s="16">
        <f t="shared" si="101"/>
        <v>674741.04</v>
      </c>
      <c r="J629" s="43">
        <v>0.14019849877671939</v>
      </c>
      <c r="K629" s="44">
        <v>3.4</v>
      </c>
      <c r="L629" s="43">
        <f t="shared" si="96"/>
        <v>9.5334979168169177E-3</v>
      </c>
      <c r="M629" s="43">
        <f t="shared" si="97"/>
        <v>0.13066500085990246</v>
      </c>
      <c r="N629" s="43">
        <f t="shared" si="98"/>
        <v>0.14973199669353632</v>
      </c>
    </row>
    <row r="630" spans="1:14" x14ac:dyDescent="0.25">
      <c r="A630" s="11" t="s">
        <v>46</v>
      </c>
      <c r="B630" s="11" t="s">
        <v>44</v>
      </c>
      <c r="C630" s="11" t="s">
        <v>1</v>
      </c>
      <c r="D630" s="11" t="s">
        <v>54</v>
      </c>
      <c r="E630" s="49">
        <v>292778</v>
      </c>
      <c r="F630" s="15">
        <v>4.0999999999999996</v>
      </c>
      <c r="G630" s="16">
        <f t="shared" si="99"/>
        <v>24007.795999999995</v>
      </c>
      <c r="H630" s="16">
        <f t="shared" si="100"/>
        <v>268770.20400000003</v>
      </c>
      <c r="I630" s="16">
        <f t="shared" si="101"/>
        <v>316785.79599999997</v>
      </c>
      <c r="J630" s="43">
        <v>0.128004595920159</v>
      </c>
      <c r="K630" s="44">
        <v>4.0999999999999996</v>
      </c>
      <c r="L630" s="43">
        <f t="shared" si="96"/>
        <v>1.0496376865453037E-2</v>
      </c>
      <c r="M630" s="43">
        <f t="shared" si="97"/>
        <v>0.11750821905470596</v>
      </c>
      <c r="N630" s="43">
        <f t="shared" si="98"/>
        <v>0.13850097278561205</v>
      </c>
    </row>
    <row r="631" spans="1:14" x14ac:dyDescent="0.25">
      <c r="A631" s="11" t="s">
        <v>46</v>
      </c>
      <c r="B631" s="11" t="s">
        <v>44</v>
      </c>
      <c r="C631" s="11" t="s">
        <v>0</v>
      </c>
      <c r="D631" s="11" t="s">
        <v>54</v>
      </c>
      <c r="E631" s="49">
        <v>1922609</v>
      </c>
      <c r="F631" s="15">
        <v>1.9</v>
      </c>
      <c r="G631" s="16">
        <f t="shared" si="99"/>
        <v>73059.141999999993</v>
      </c>
      <c r="H631" s="16">
        <f t="shared" si="100"/>
        <v>1849549.858</v>
      </c>
      <c r="I631" s="16">
        <f t="shared" si="101"/>
        <v>1995668.142</v>
      </c>
      <c r="J631" s="43">
        <v>0.13594025444593116</v>
      </c>
      <c r="K631" s="44">
        <v>1.9</v>
      </c>
      <c r="L631" s="43">
        <f t="shared" si="96"/>
        <v>5.1657296689453834E-3</v>
      </c>
      <c r="M631" s="43">
        <f t="shared" si="97"/>
        <v>0.13077452477698578</v>
      </c>
      <c r="N631" s="43">
        <f t="shared" si="98"/>
        <v>0.14110598411487654</v>
      </c>
    </row>
    <row r="632" spans="1:14" x14ac:dyDescent="0.25">
      <c r="A632" s="11" t="s">
        <v>46</v>
      </c>
      <c r="B632" s="11" t="s">
        <v>19</v>
      </c>
      <c r="C632" s="11" t="s">
        <v>21</v>
      </c>
      <c r="D632" s="11" t="s">
        <v>18</v>
      </c>
      <c r="E632" s="49">
        <v>2625486</v>
      </c>
      <c r="F632" s="15">
        <v>0.9</v>
      </c>
      <c r="G632" s="16">
        <f t="shared" si="99"/>
        <v>47258.748</v>
      </c>
      <c r="H632" s="16">
        <f t="shared" si="100"/>
        <v>2578227.2519999999</v>
      </c>
      <c r="I632" s="16">
        <f t="shared" si="101"/>
        <v>2672744.7480000001</v>
      </c>
      <c r="J632" s="43">
        <v>0.78025746404719076</v>
      </c>
      <c r="K632" s="44">
        <v>0.9</v>
      </c>
      <c r="L632" s="43">
        <f t="shared" si="96"/>
        <v>1.4044634352849434E-2</v>
      </c>
      <c r="M632" s="43">
        <f t="shared" si="97"/>
        <v>0.76621282969434135</v>
      </c>
      <c r="N632" s="43">
        <f t="shared" si="98"/>
        <v>0.79430209840004018</v>
      </c>
    </row>
    <row r="633" spans="1:14" x14ac:dyDescent="0.25">
      <c r="A633" s="11" t="s">
        <v>46</v>
      </c>
      <c r="B633" s="11" t="s">
        <v>19</v>
      </c>
      <c r="C633" s="11" t="s">
        <v>31</v>
      </c>
      <c r="D633" s="11" t="s">
        <v>18</v>
      </c>
      <c r="E633" s="49">
        <v>1850375</v>
      </c>
      <c r="F633" s="15">
        <v>1.7</v>
      </c>
      <c r="G633" s="16">
        <f t="shared" si="99"/>
        <v>62912.75</v>
      </c>
      <c r="H633" s="16">
        <f t="shared" si="100"/>
        <v>1787462.25</v>
      </c>
      <c r="I633" s="16">
        <f t="shared" si="101"/>
        <v>1913287.75</v>
      </c>
      <c r="J633" s="43">
        <v>0.41634809366968639</v>
      </c>
      <c r="K633" s="44">
        <v>1.3</v>
      </c>
      <c r="L633" s="43">
        <f t="shared" si="96"/>
        <v>1.0825050435411846E-2</v>
      </c>
      <c r="M633" s="43">
        <f t="shared" si="97"/>
        <v>0.40552304323427457</v>
      </c>
      <c r="N633" s="43">
        <f t="shared" si="98"/>
        <v>0.42717314410509821</v>
      </c>
    </row>
    <row r="634" spans="1:14" x14ac:dyDescent="0.25">
      <c r="A634" s="11" t="s">
        <v>46</v>
      </c>
      <c r="B634" s="11" t="s">
        <v>19</v>
      </c>
      <c r="C634" s="11" t="s">
        <v>32</v>
      </c>
      <c r="D634" s="11" t="s">
        <v>18</v>
      </c>
      <c r="E634" s="49">
        <v>2764885</v>
      </c>
      <c r="F634" s="15">
        <v>1.5</v>
      </c>
      <c r="G634" s="16">
        <f t="shared" si="99"/>
        <v>82946.55</v>
      </c>
      <c r="H634" s="16">
        <f t="shared" si="100"/>
        <v>2681938.4500000002</v>
      </c>
      <c r="I634" s="16">
        <f t="shared" si="101"/>
        <v>2847831.55</v>
      </c>
      <c r="J634" s="43">
        <v>0.39389815692159136</v>
      </c>
      <c r="K634" s="44">
        <v>1.5</v>
      </c>
      <c r="L634" s="43">
        <f t="shared" si="96"/>
        <v>1.181694470764774E-2</v>
      </c>
      <c r="M634" s="43">
        <f t="shared" si="97"/>
        <v>0.38208121221394364</v>
      </c>
      <c r="N634" s="43">
        <f t="shared" si="98"/>
        <v>0.40571510162923907</v>
      </c>
    </row>
    <row r="635" spans="1:14" x14ac:dyDescent="0.25">
      <c r="A635" s="11" t="s">
        <v>46</v>
      </c>
      <c r="B635" s="11" t="s">
        <v>19</v>
      </c>
      <c r="C635" s="11" t="s">
        <v>22</v>
      </c>
      <c r="D635" s="11" t="s">
        <v>18</v>
      </c>
      <c r="E635" s="49">
        <v>2757772</v>
      </c>
      <c r="F635" s="15">
        <v>1.6</v>
      </c>
      <c r="G635" s="16">
        <f t="shared" si="99"/>
        <v>88248.703999999998</v>
      </c>
      <c r="H635" s="16">
        <f t="shared" si="100"/>
        <v>2669523.2960000001</v>
      </c>
      <c r="I635" s="16">
        <f t="shared" si="101"/>
        <v>2846020.7039999999</v>
      </c>
      <c r="J635" s="43">
        <v>0.30945121728850972</v>
      </c>
      <c r="K635" s="44">
        <v>1.6</v>
      </c>
      <c r="L635" s="43">
        <f t="shared" si="96"/>
        <v>9.9024389532323103E-3</v>
      </c>
      <c r="M635" s="43">
        <f t="shared" si="97"/>
        <v>0.29954877833527743</v>
      </c>
      <c r="N635" s="43">
        <f t="shared" si="98"/>
        <v>0.319353656241742</v>
      </c>
    </row>
    <row r="636" spans="1:14" x14ac:dyDescent="0.25">
      <c r="A636" s="11" t="s">
        <v>46</v>
      </c>
      <c r="B636" s="11" t="s">
        <v>19</v>
      </c>
      <c r="C636" s="11" t="s">
        <v>1</v>
      </c>
      <c r="D636" s="11" t="s">
        <v>18</v>
      </c>
      <c r="E636" s="49">
        <v>1484256</v>
      </c>
      <c r="F636" s="15">
        <v>1.6</v>
      </c>
      <c r="G636" s="16">
        <f t="shared" si="99"/>
        <v>47496.192000000003</v>
      </c>
      <c r="H636" s="16">
        <f t="shared" si="100"/>
        <v>1436759.808</v>
      </c>
      <c r="I636" s="16">
        <f t="shared" si="101"/>
        <v>1531752.192</v>
      </c>
      <c r="J636" s="43">
        <v>0.3576999713696582</v>
      </c>
      <c r="K636" s="44">
        <v>1.6</v>
      </c>
      <c r="L636" s="43">
        <f t="shared" si="96"/>
        <v>1.1446399083829061E-2</v>
      </c>
      <c r="M636" s="43">
        <f t="shared" si="97"/>
        <v>0.34625357228582915</v>
      </c>
      <c r="N636" s="43">
        <f t="shared" si="98"/>
        <v>0.36914637045348725</v>
      </c>
    </row>
    <row r="637" spans="1:14" x14ac:dyDescent="0.25">
      <c r="A637" s="11" t="s">
        <v>46</v>
      </c>
      <c r="B637" s="11" t="s">
        <v>19</v>
      </c>
      <c r="C637" s="11" t="s">
        <v>0</v>
      </c>
      <c r="D637" s="11" t="s">
        <v>18</v>
      </c>
      <c r="E637" s="49">
        <v>11482774</v>
      </c>
      <c r="F637" s="15">
        <v>0.6</v>
      </c>
      <c r="G637" s="16">
        <f t="shared" si="99"/>
        <v>137793.288</v>
      </c>
      <c r="H637" s="16">
        <f t="shared" si="100"/>
        <v>11344980.711999999</v>
      </c>
      <c r="I637" s="16">
        <f t="shared" si="101"/>
        <v>11620567.288000001</v>
      </c>
      <c r="J637" s="43">
        <v>0.41172032313098045</v>
      </c>
      <c r="K637" s="44">
        <v>0.6</v>
      </c>
      <c r="L637" s="43">
        <f t="shared" si="96"/>
        <v>4.940643877571765E-3</v>
      </c>
      <c r="M637" s="43">
        <f t="shared" si="97"/>
        <v>0.40677967925340869</v>
      </c>
      <c r="N637" s="43">
        <f t="shared" si="98"/>
        <v>0.41666096700855221</v>
      </c>
    </row>
    <row r="638" spans="1:14" x14ac:dyDescent="0.25">
      <c r="A638" s="11" t="s">
        <v>46</v>
      </c>
      <c r="B638" s="11" t="s">
        <v>30</v>
      </c>
      <c r="C638" s="11" t="s">
        <v>21</v>
      </c>
      <c r="D638" s="11" t="s">
        <v>18</v>
      </c>
      <c r="E638" s="49">
        <v>1324784</v>
      </c>
      <c r="F638" s="15">
        <v>1.3</v>
      </c>
      <c r="G638" s="16">
        <f t="shared" si="99"/>
        <v>34444.383999999998</v>
      </c>
      <c r="H638" s="16">
        <f t="shared" si="100"/>
        <v>1290339.6159999999</v>
      </c>
      <c r="I638" s="16">
        <f t="shared" si="101"/>
        <v>1359228.3840000001</v>
      </c>
      <c r="J638" s="43">
        <v>0.76932511347217902</v>
      </c>
      <c r="K638" s="44">
        <v>1.3</v>
      </c>
      <c r="L638" s="43">
        <f t="shared" ref="L638:L649" si="102">2*(J638*K638/100)</f>
        <v>2.0002452950276653E-2</v>
      </c>
      <c r="M638" s="43">
        <f t="shared" ref="M638:M649" si="103">J638-L638</f>
        <v>0.74932266052190233</v>
      </c>
      <c r="N638" s="43">
        <f t="shared" ref="N638:N649" si="104">J638+L638</f>
        <v>0.78932756642245572</v>
      </c>
    </row>
    <row r="639" spans="1:14" x14ac:dyDescent="0.25">
      <c r="A639" s="11" t="s">
        <v>46</v>
      </c>
      <c r="B639" s="11" t="s">
        <v>30</v>
      </c>
      <c r="C639" s="11" t="s">
        <v>31</v>
      </c>
      <c r="D639" s="11" t="s">
        <v>18</v>
      </c>
      <c r="E639" s="49">
        <v>843759</v>
      </c>
      <c r="F639" s="15">
        <v>2.7</v>
      </c>
      <c r="G639" s="16">
        <f t="shared" si="99"/>
        <v>45562.986000000004</v>
      </c>
      <c r="H639" s="16">
        <f t="shared" si="100"/>
        <v>798196.01399999997</v>
      </c>
      <c r="I639" s="16">
        <f t="shared" si="101"/>
        <v>889321.98600000003</v>
      </c>
      <c r="J639" s="43">
        <v>0.37633656596490772</v>
      </c>
      <c r="K639" s="44">
        <v>2.4</v>
      </c>
      <c r="L639" s="43">
        <f t="shared" si="102"/>
        <v>1.8064155166315571E-2</v>
      </c>
      <c r="M639" s="43">
        <f t="shared" si="103"/>
        <v>0.35827241079859218</v>
      </c>
      <c r="N639" s="43">
        <f t="shared" si="104"/>
        <v>0.39440072113122326</v>
      </c>
    </row>
    <row r="640" spans="1:14" x14ac:dyDescent="0.25">
      <c r="A640" s="11" t="s">
        <v>46</v>
      </c>
      <c r="B640" s="11" t="s">
        <v>30</v>
      </c>
      <c r="C640" s="11" t="s">
        <v>32</v>
      </c>
      <c r="D640" s="11" t="s">
        <v>18</v>
      </c>
      <c r="E640" s="49">
        <v>1203354</v>
      </c>
      <c r="F640" s="15">
        <v>2.2999999999999998</v>
      </c>
      <c r="G640" s="16">
        <f t="shared" si="99"/>
        <v>55354.283999999992</v>
      </c>
      <c r="H640" s="16">
        <f t="shared" si="100"/>
        <v>1147999.716</v>
      </c>
      <c r="I640" s="16">
        <f t="shared" si="101"/>
        <v>1258708.284</v>
      </c>
      <c r="J640" s="43">
        <v>0.34235114382199566</v>
      </c>
      <c r="K640" s="44">
        <v>2.1</v>
      </c>
      <c r="L640" s="43">
        <f t="shared" si="102"/>
        <v>1.4378748040523819E-2</v>
      </c>
      <c r="M640" s="43">
        <f t="shared" si="103"/>
        <v>0.32797239578147186</v>
      </c>
      <c r="N640" s="43">
        <f t="shared" si="104"/>
        <v>0.35672989186251947</v>
      </c>
    </row>
    <row r="641" spans="1:14" x14ac:dyDescent="0.25">
      <c r="A641" s="11" t="s">
        <v>46</v>
      </c>
      <c r="B641" s="11" t="s">
        <v>30</v>
      </c>
      <c r="C641" s="11" t="s">
        <v>22</v>
      </c>
      <c r="D641" s="11" t="s">
        <v>18</v>
      </c>
      <c r="E641" s="49">
        <v>1078459</v>
      </c>
      <c r="F641" s="15">
        <v>2.2999999999999998</v>
      </c>
      <c r="G641" s="16">
        <f t="shared" si="99"/>
        <v>49609.113999999994</v>
      </c>
      <c r="H641" s="16">
        <f t="shared" si="100"/>
        <v>1028849.8860000001</v>
      </c>
      <c r="I641" s="16">
        <f t="shared" si="101"/>
        <v>1128068.1140000001</v>
      </c>
      <c r="J641" s="43">
        <v>0.24479887594796493</v>
      </c>
      <c r="K641" s="44">
        <v>2.2000000000000002</v>
      </c>
      <c r="L641" s="43">
        <f t="shared" si="102"/>
        <v>1.0771150541710456E-2</v>
      </c>
      <c r="M641" s="43">
        <f t="shared" si="103"/>
        <v>0.23402772540625447</v>
      </c>
      <c r="N641" s="43">
        <f t="shared" si="104"/>
        <v>0.25557002648967536</v>
      </c>
    </row>
    <row r="642" spans="1:14" x14ac:dyDescent="0.25">
      <c r="A642" s="11" t="s">
        <v>46</v>
      </c>
      <c r="B642" s="11" t="s">
        <v>30</v>
      </c>
      <c r="C642" s="11" t="s">
        <v>1</v>
      </c>
      <c r="D642" s="11" t="s">
        <v>18</v>
      </c>
      <c r="E642" s="49">
        <v>372558</v>
      </c>
      <c r="F642" s="15">
        <v>3.1</v>
      </c>
      <c r="G642" s="16">
        <f t="shared" si="99"/>
        <v>23098.596000000001</v>
      </c>
      <c r="H642" s="16">
        <f t="shared" si="100"/>
        <v>349459.40399999998</v>
      </c>
      <c r="I642" s="16">
        <f t="shared" si="101"/>
        <v>395656.59600000002</v>
      </c>
      <c r="J642" s="43">
        <v>0.20006358077927267</v>
      </c>
      <c r="K642" s="44">
        <v>2.9</v>
      </c>
      <c r="L642" s="43">
        <f t="shared" si="102"/>
        <v>1.1603687685197815E-2</v>
      </c>
      <c r="M642" s="43">
        <f t="shared" si="103"/>
        <v>0.18845989309407485</v>
      </c>
      <c r="N642" s="43">
        <f t="shared" si="104"/>
        <v>0.21166726846447048</v>
      </c>
    </row>
    <row r="643" spans="1:14" x14ac:dyDescent="0.25">
      <c r="A643" s="11" t="s">
        <v>46</v>
      </c>
      <c r="B643" s="11" t="s">
        <v>30</v>
      </c>
      <c r="C643" s="11" t="s">
        <v>0</v>
      </c>
      <c r="D643" s="11" t="s">
        <v>18</v>
      </c>
      <c r="E643" s="49">
        <v>4822914</v>
      </c>
      <c r="F643" s="15">
        <v>1.1000000000000001</v>
      </c>
      <c r="G643" s="16">
        <f t="shared" si="99"/>
        <v>106104.10800000001</v>
      </c>
      <c r="H643" s="16">
        <f t="shared" si="100"/>
        <v>4716809.892</v>
      </c>
      <c r="I643" s="16">
        <f t="shared" si="101"/>
        <v>4929018.108</v>
      </c>
      <c r="J643" s="43">
        <v>0.35084160932017205</v>
      </c>
      <c r="K643" s="44">
        <v>1</v>
      </c>
      <c r="L643" s="43">
        <f t="shared" si="102"/>
        <v>7.0168321864034411E-3</v>
      </c>
      <c r="M643" s="43">
        <f t="shared" si="103"/>
        <v>0.34382477713376863</v>
      </c>
      <c r="N643" s="43">
        <f t="shared" si="104"/>
        <v>0.35785844150657548</v>
      </c>
    </row>
    <row r="644" spans="1:14" x14ac:dyDescent="0.25">
      <c r="A644" s="11" t="s">
        <v>46</v>
      </c>
      <c r="B644" s="11" t="s">
        <v>44</v>
      </c>
      <c r="C644" s="11" t="s">
        <v>21</v>
      </c>
      <c r="D644" s="11" t="s">
        <v>18</v>
      </c>
      <c r="E644" s="49">
        <v>1300702</v>
      </c>
      <c r="F644" s="15">
        <v>1.3</v>
      </c>
      <c r="G644" s="16">
        <f t="shared" si="99"/>
        <v>33818.252</v>
      </c>
      <c r="H644" s="16">
        <f t="shared" si="100"/>
        <v>1266883.7479999999</v>
      </c>
      <c r="I644" s="16">
        <f t="shared" si="101"/>
        <v>1334520.2520000001</v>
      </c>
      <c r="J644" s="43">
        <v>0.79171629976218727</v>
      </c>
      <c r="K644" s="44">
        <v>1.3</v>
      </c>
      <c r="L644" s="43">
        <f t="shared" si="102"/>
        <v>2.058462379381687E-2</v>
      </c>
      <c r="M644" s="43">
        <f t="shared" si="103"/>
        <v>0.7711316759683704</v>
      </c>
      <c r="N644" s="43">
        <f t="shared" si="104"/>
        <v>0.81230092355600414</v>
      </c>
    </row>
    <row r="645" spans="1:14" x14ac:dyDescent="0.25">
      <c r="A645" s="11" t="s">
        <v>46</v>
      </c>
      <c r="B645" s="11" t="s">
        <v>44</v>
      </c>
      <c r="C645" s="11" t="s">
        <v>31</v>
      </c>
      <c r="D645" s="11" t="s">
        <v>18</v>
      </c>
      <c r="E645" s="49">
        <v>1006616</v>
      </c>
      <c r="F645" s="15">
        <v>1.7</v>
      </c>
      <c r="G645" s="16">
        <f t="shared" si="99"/>
        <v>34224.943999999996</v>
      </c>
      <c r="H645" s="16">
        <f t="shared" si="100"/>
        <v>972391.05599999998</v>
      </c>
      <c r="I645" s="16">
        <f t="shared" si="101"/>
        <v>1040840.944</v>
      </c>
      <c r="J645" s="43">
        <v>0.45708214043269091</v>
      </c>
      <c r="K645" s="44">
        <v>1.7</v>
      </c>
      <c r="L645" s="43">
        <f t="shared" si="102"/>
        <v>1.5540792774711492E-2</v>
      </c>
      <c r="M645" s="43">
        <f t="shared" si="103"/>
        <v>0.44154134765797942</v>
      </c>
      <c r="N645" s="43">
        <f t="shared" si="104"/>
        <v>0.4726229332074024</v>
      </c>
    </row>
    <row r="646" spans="1:14" x14ac:dyDescent="0.25">
      <c r="A646" s="11" t="s">
        <v>46</v>
      </c>
      <c r="B646" s="11" t="s">
        <v>44</v>
      </c>
      <c r="C646" s="11" t="s">
        <v>32</v>
      </c>
      <c r="D646" s="11" t="s">
        <v>18</v>
      </c>
      <c r="E646" s="49">
        <v>1561531</v>
      </c>
      <c r="F646" s="15">
        <v>1.8</v>
      </c>
      <c r="G646" s="16">
        <f t="shared" si="99"/>
        <v>56215.116000000009</v>
      </c>
      <c r="H646" s="16">
        <f t="shared" si="100"/>
        <v>1505315.8840000001</v>
      </c>
      <c r="I646" s="16">
        <f t="shared" si="101"/>
        <v>1617746.1159999999</v>
      </c>
      <c r="J646" s="43">
        <v>0.44560184161316363</v>
      </c>
      <c r="K646" s="44">
        <v>1.6</v>
      </c>
      <c r="L646" s="43">
        <f t="shared" si="102"/>
        <v>1.4259258931621237E-2</v>
      </c>
      <c r="M646" s="43">
        <f t="shared" si="103"/>
        <v>0.43134258268154241</v>
      </c>
      <c r="N646" s="43">
        <f t="shared" si="104"/>
        <v>0.45986110054478485</v>
      </c>
    </row>
    <row r="647" spans="1:14" x14ac:dyDescent="0.25">
      <c r="A647" s="11" t="s">
        <v>46</v>
      </c>
      <c r="B647" s="11" t="s">
        <v>44</v>
      </c>
      <c r="C647" s="11" t="s">
        <v>22</v>
      </c>
      <c r="D647" s="11" t="s">
        <v>18</v>
      </c>
      <c r="E647" s="49">
        <v>1679313</v>
      </c>
      <c r="F647" s="15">
        <v>1.9</v>
      </c>
      <c r="G647" s="16">
        <f t="shared" si="99"/>
        <v>63813.893999999993</v>
      </c>
      <c r="H647" s="16">
        <f t="shared" si="100"/>
        <v>1615499.1059999999</v>
      </c>
      <c r="I647" s="16">
        <f t="shared" si="101"/>
        <v>1743126.8940000001</v>
      </c>
      <c r="J647" s="43">
        <v>0.3726568767232723</v>
      </c>
      <c r="K647" s="44">
        <v>1.6</v>
      </c>
      <c r="L647" s="43">
        <f t="shared" si="102"/>
        <v>1.1925020055144715E-2</v>
      </c>
      <c r="M647" s="43">
        <f t="shared" si="103"/>
        <v>0.36073185666812757</v>
      </c>
      <c r="N647" s="43">
        <f t="shared" si="104"/>
        <v>0.38458189677841703</v>
      </c>
    </row>
    <row r="648" spans="1:14" x14ac:dyDescent="0.25">
      <c r="A648" s="11" t="s">
        <v>46</v>
      </c>
      <c r="B648" s="11" t="s">
        <v>44</v>
      </c>
      <c r="C648" s="11" t="s">
        <v>1</v>
      </c>
      <c r="D648" s="11" t="s">
        <v>18</v>
      </c>
      <c r="E648" s="49">
        <v>1111698</v>
      </c>
      <c r="F648" s="15">
        <v>1.6</v>
      </c>
      <c r="G648" s="16">
        <f t="shared" si="99"/>
        <v>35574.336000000003</v>
      </c>
      <c r="H648" s="16">
        <f t="shared" si="100"/>
        <v>1076123.6640000001</v>
      </c>
      <c r="I648" s="16">
        <f t="shared" si="101"/>
        <v>1147272.3359999999</v>
      </c>
      <c r="J648" s="43">
        <v>0.48604216599351358</v>
      </c>
      <c r="K648" s="44">
        <v>1.5</v>
      </c>
      <c r="L648" s="43">
        <f t="shared" si="102"/>
        <v>1.4581264979805409E-2</v>
      </c>
      <c r="M648" s="43">
        <f t="shared" si="103"/>
        <v>0.47146090101370819</v>
      </c>
      <c r="N648" s="43">
        <f t="shared" si="104"/>
        <v>0.50062343097331896</v>
      </c>
    </row>
    <row r="649" spans="1:14" x14ac:dyDescent="0.25">
      <c r="A649" s="11" t="s">
        <v>46</v>
      </c>
      <c r="B649" s="11" t="s">
        <v>44</v>
      </c>
      <c r="C649" s="11" t="s">
        <v>0</v>
      </c>
      <c r="D649" s="11" t="s">
        <v>18</v>
      </c>
      <c r="E649" s="49">
        <v>6659860</v>
      </c>
      <c r="F649" s="15">
        <v>0.9</v>
      </c>
      <c r="G649" s="16">
        <f t="shared" si="99"/>
        <v>119877.48</v>
      </c>
      <c r="H649" s="16">
        <f t="shared" si="100"/>
        <v>6539982.5199999996</v>
      </c>
      <c r="I649" s="16">
        <f t="shared" si="101"/>
        <v>6779737.4800000004</v>
      </c>
      <c r="J649" s="43">
        <v>0.47089297042418876</v>
      </c>
      <c r="K649" s="44">
        <v>0.8</v>
      </c>
      <c r="L649" s="43">
        <f t="shared" si="102"/>
        <v>7.53428752678702E-3</v>
      </c>
      <c r="M649" s="43">
        <f t="shared" si="103"/>
        <v>0.46335868289740173</v>
      </c>
      <c r="N649" s="43">
        <f t="shared" si="104"/>
        <v>0.47842725795097579</v>
      </c>
    </row>
    <row r="650" spans="1:14" x14ac:dyDescent="0.25">
      <c r="A650" s="11" t="s">
        <v>46</v>
      </c>
      <c r="B650" s="11" t="s">
        <v>19</v>
      </c>
      <c r="C650" s="11" t="s">
        <v>21</v>
      </c>
      <c r="D650" s="11" t="s">
        <v>161</v>
      </c>
      <c r="E650" s="49">
        <v>151420</v>
      </c>
      <c r="F650" s="15">
        <v>5.8</v>
      </c>
      <c r="G650" s="16">
        <f t="shared" si="99"/>
        <v>17564.72</v>
      </c>
      <c r="H650" s="16">
        <f t="shared" si="100"/>
        <v>133855.28</v>
      </c>
      <c r="I650" s="16">
        <f t="shared" si="101"/>
        <v>168984.72</v>
      </c>
      <c r="J650" s="43">
        <v>4.4999891527140352E-2</v>
      </c>
      <c r="K650" s="15">
        <v>5.8</v>
      </c>
      <c r="L650" s="43">
        <f t="shared" ref="L650:L667" si="105">2*(J650*K650/100)</f>
        <v>5.2199874171482809E-3</v>
      </c>
      <c r="M650" s="43">
        <f t="shared" ref="M650:M667" si="106">J650-L650</f>
        <v>3.9779904109992069E-2</v>
      </c>
      <c r="N650" s="43">
        <f t="shared" ref="N650:N667" si="107">J650+L650</f>
        <v>5.0219878944288636E-2</v>
      </c>
    </row>
    <row r="651" spans="1:14" x14ac:dyDescent="0.25">
      <c r="A651" s="11" t="s">
        <v>46</v>
      </c>
      <c r="B651" s="11" t="s">
        <v>30</v>
      </c>
      <c r="C651" s="11" t="s">
        <v>21</v>
      </c>
      <c r="D651" s="11" t="s">
        <v>161</v>
      </c>
      <c r="E651" s="49">
        <v>81568</v>
      </c>
      <c r="F651" s="15">
        <v>7.9</v>
      </c>
      <c r="G651" s="16">
        <f t="shared" si="99"/>
        <v>12887.744000000001</v>
      </c>
      <c r="H651" s="16">
        <f t="shared" si="100"/>
        <v>68680.255999999994</v>
      </c>
      <c r="I651" s="16">
        <f t="shared" si="101"/>
        <v>94455.744000000006</v>
      </c>
      <c r="J651" s="43">
        <v>4.7367956478715549E-2</v>
      </c>
      <c r="K651" s="15">
        <v>7.9</v>
      </c>
      <c r="L651" s="43">
        <f t="shared" si="105"/>
        <v>7.4841371236370573E-3</v>
      </c>
      <c r="M651" s="43">
        <f t="shared" si="106"/>
        <v>3.9883819355078495E-2</v>
      </c>
      <c r="N651" s="43">
        <f t="shared" si="107"/>
        <v>5.4852093602352603E-2</v>
      </c>
    </row>
    <row r="652" spans="1:14" x14ac:dyDescent="0.25">
      <c r="A652" s="11" t="s">
        <v>46</v>
      </c>
      <c r="B652" s="11" t="s">
        <v>44</v>
      </c>
      <c r="C652" s="11" t="s">
        <v>21</v>
      </c>
      <c r="D652" s="11" t="s">
        <v>161</v>
      </c>
      <c r="E652" s="49">
        <v>69852</v>
      </c>
      <c r="F652" s="15">
        <v>8.9</v>
      </c>
      <c r="G652" s="16">
        <f t="shared" si="99"/>
        <v>12433.656000000001</v>
      </c>
      <c r="H652" s="16">
        <f t="shared" si="100"/>
        <v>57418.343999999997</v>
      </c>
      <c r="I652" s="16">
        <f t="shared" si="101"/>
        <v>82285.656000000003</v>
      </c>
      <c r="J652" s="43">
        <v>4.2517784220358165E-2</v>
      </c>
      <c r="K652" s="15">
        <v>8.9</v>
      </c>
      <c r="L652" s="43">
        <f t="shared" si="105"/>
        <v>7.5681655912237531E-3</v>
      </c>
      <c r="M652" s="43">
        <f t="shared" si="106"/>
        <v>3.4949618629134413E-2</v>
      </c>
      <c r="N652" s="43">
        <f t="shared" si="107"/>
        <v>5.0085949811581917E-2</v>
      </c>
    </row>
    <row r="653" spans="1:14" x14ac:dyDescent="0.25">
      <c r="A653" s="11" t="s">
        <v>46</v>
      </c>
      <c r="B653" s="11" t="s">
        <v>19</v>
      </c>
      <c r="C653" s="11" t="s">
        <v>31</v>
      </c>
      <c r="D653" s="11" t="s">
        <v>161</v>
      </c>
      <c r="E653" s="49">
        <v>387253</v>
      </c>
      <c r="F653" s="15">
        <v>4.2</v>
      </c>
      <c r="G653" s="16">
        <f t="shared" si="99"/>
        <v>32529.252</v>
      </c>
      <c r="H653" s="16">
        <f t="shared" si="100"/>
        <v>354723.74800000002</v>
      </c>
      <c r="I653" s="16">
        <f t="shared" si="101"/>
        <v>419782.25199999998</v>
      </c>
      <c r="J653" s="43">
        <v>8.7134796091531214E-2</v>
      </c>
      <c r="K653" s="15">
        <v>4.2</v>
      </c>
      <c r="L653" s="43">
        <f t="shared" si="105"/>
        <v>7.3193228716886228E-3</v>
      </c>
      <c r="M653" s="43">
        <f t="shared" si="106"/>
        <v>7.9815473219842586E-2</v>
      </c>
      <c r="N653" s="43">
        <f t="shared" si="107"/>
        <v>9.4454118963219841E-2</v>
      </c>
    </row>
    <row r="654" spans="1:14" x14ac:dyDescent="0.25">
      <c r="A654" s="11" t="s">
        <v>46</v>
      </c>
      <c r="B654" s="11" t="s">
        <v>30</v>
      </c>
      <c r="C654" s="11" t="s">
        <v>31</v>
      </c>
      <c r="D654" s="11" t="s">
        <v>161</v>
      </c>
      <c r="E654" s="49">
        <v>226832</v>
      </c>
      <c r="F654" s="15">
        <v>5.7</v>
      </c>
      <c r="G654" s="16">
        <f t="shared" si="99"/>
        <v>25858.848000000002</v>
      </c>
      <c r="H654" s="16">
        <f t="shared" si="100"/>
        <v>200973.152</v>
      </c>
      <c r="I654" s="16">
        <f t="shared" si="101"/>
        <v>252690.848</v>
      </c>
      <c r="J654" s="43">
        <v>0.10117246267115604</v>
      </c>
      <c r="K654" s="44">
        <v>5.6</v>
      </c>
      <c r="L654" s="43">
        <f t="shared" si="105"/>
        <v>1.1331315819169477E-2</v>
      </c>
      <c r="M654" s="43">
        <f t="shared" si="106"/>
        <v>8.9841146851986561E-2</v>
      </c>
      <c r="N654" s="43">
        <f t="shared" si="107"/>
        <v>0.11250377849032552</v>
      </c>
    </row>
    <row r="655" spans="1:14" x14ac:dyDescent="0.25">
      <c r="A655" s="11" t="s">
        <v>46</v>
      </c>
      <c r="B655" s="11" t="s">
        <v>44</v>
      </c>
      <c r="C655" s="11" t="s">
        <v>31</v>
      </c>
      <c r="D655" s="11" t="s">
        <v>161</v>
      </c>
      <c r="E655" s="49">
        <v>160421</v>
      </c>
      <c r="F655" s="15">
        <v>6.6</v>
      </c>
      <c r="G655" s="16">
        <f t="shared" si="99"/>
        <v>21175.571999999996</v>
      </c>
      <c r="H655" s="16">
        <f t="shared" si="100"/>
        <v>139245.42800000001</v>
      </c>
      <c r="I655" s="16">
        <f t="shared" si="101"/>
        <v>181596.57199999999</v>
      </c>
      <c r="J655" s="43">
        <v>7.2843640524641678E-2</v>
      </c>
      <c r="K655" s="15">
        <v>6.6</v>
      </c>
      <c r="L655" s="43">
        <f t="shared" si="105"/>
        <v>9.6153605492527005E-3</v>
      </c>
      <c r="M655" s="43">
        <f t="shared" si="106"/>
        <v>6.3228279975388976E-2</v>
      </c>
      <c r="N655" s="43">
        <f t="shared" si="107"/>
        <v>8.2459001073894381E-2</v>
      </c>
    </row>
    <row r="656" spans="1:14" x14ac:dyDescent="0.25">
      <c r="A656" s="11" t="s">
        <v>46</v>
      </c>
      <c r="B656" s="11" t="s">
        <v>19</v>
      </c>
      <c r="C656" s="11" t="s">
        <v>32</v>
      </c>
      <c r="D656" s="11" t="s">
        <v>161</v>
      </c>
      <c r="E656" s="49">
        <v>390177</v>
      </c>
      <c r="F656" s="15">
        <v>4.0999999999999996</v>
      </c>
      <c r="G656" s="16">
        <f t="shared" si="99"/>
        <v>31994.513999999999</v>
      </c>
      <c r="H656" s="16">
        <f t="shared" si="100"/>
        <v>358182.48599999998</v>
      </c>
      <c r="I656" s="16">
        <f t="shared" si="101"/>
        <v>422171.51400000002</v>
      </c>
      <c r="J656" s="43">
        <v>5.5586399135297039E-2</v>
      </c>
      <c r="K656" s="15">
        <v>4.0999999999999996</v>
      </c>
      <c r="L656" s="43">
        <f t="shared" si="105"/>
        <v>4.5580847290943565E-3</v>
      </c>
      <c r="M656" s="43">
        <f t="shared" si="106"/>
        <v>5.1028314406202681E-2</v>
      </c>
      <c r="N656" s="43">
        <f t="shared" si="107"/>
        <v>6.0144483864391397E-2</v>
      </c>
    </row>
    <row r="657" spans="1:14" x14ac:dyDescent="0.25">
      <c r="A657" s="11" t="s">
        <v>46</v>
      </c>
      <c r="B657" s="11" t="s">
        <v>30</v>
      </c>
      <c r="C657" s="11" t="s">
        <v>32</v>
      </c>
      <c r="D657" s="11" t="s">
        <v>161</v>
      </c>
      <c r="E657" s="49">
        <v>227506</v>
      </c>
      <c r="F657" s="15">
        <v>5.4</v>
      </c>
      <c r="G657" s="16">
        <f t="shared" si="99"/>
        <v>24570.648000000001</v>
      </c>
      <c r="H657" s="16">
        <f t="shared" si="100"/>
        <v>202935.35200000001</v>
      </c>
      <c r="I657" s="16">
        <f t="shared" si="101"/>
        <v>252076.64799999999</v>
      </c>
      <c r="J657" s="43">
        <v>6.4724876741480017E-2</v>
      </c>
      <c r="K657" s="15">
        <v>5.4</v>
      </c>
      <c r="L657" s="43">
        <f t="shared" si="105"/>
        <v>6.9902866880798423E-3</v>
      </c>
      <c r="M657" s="43">
        <f t="shared" si="106"/>
        <v>5.7734590053400175E-2</v>
      </c>
      <c r="N657" s="43">
        <f t="shared" si="107"/>
        <v>7.1715163429559858E-2</v>
      </c>
    </row>
    <row r="658" spans="1:14" x14ac:dyDescent="0.25">
      <c r="A658" s="11" t="s">
        <v>46</v>
      </c>
      <c r="B658" s="11" t="s">
        <v>44</v>
      </c>
      <c r="C658" s="11" t="s">
        <v>32</v>
      </c>
      <c r="D658" s="11" t="s">
        <v>161</v>
      </c>
      <c r="E658" s="49">
        <v>162671</v>
      </c>
      <c r="F658" s="15">
        <v>6.3</v>
      </c>
      <c r="G658" s="16">
        <f t="shared" si="99"/>
        <v>20496.545999999998</v>
      </c>
      <c r="H658" s="16">
        <f t="shared" si="100"/>
        <v>142174.454</v>
      </c>
      <c r="I658" s="16">
        <f t="shared" si="101"/>
        <v>183167.546</v>
      </c>
      <c r="J658" s="43">
        <v>4.6420146111127443E-2</v>
      </c>
      <c r="K658" s="15">
        <v>6.3</v>
      </c>
      <c r="L658" s="43">
        <f t="shared" si="105"/>
        <v>5.8489384100020581E-3</v>
      </c>
      <c r="M658" s="43">
        <f t="shared" si="106"/>
        <v>4.0571207701125385E-2</v>
      </c>
      <c r="N658" s="43">
        <f t="shared" si="107"/>
        <v>5.2269084521129501E-2</v>
      </c>
    </row>
    <row r="659" spans="1:14" x14ac:dyDescent="0.25">
      <c r="A659" s="11" t="s">
        <v>46</v>
      </c>
      <c r="B659" s="11" t="s">
        <v>19</v>
      </c>
      <c r="C659" s="11" t="s">
        <v>22</v>
      </c>
      <c r="D659" s="11" t="s">
        <v>161</v>
      </c>
      <c r="E659" s="49">
        <v>292469</v>
      </c>
      <c r="F659" s="15">
        <v>5</v>
      </c>
      <c r="G659" s="16">
        <f t="shared" si="99"/>
        <v>29246.9</v>
      </c>
      <c r="H659" s="16">
        <f t="shared" si="100"/>
        <v>263222.09999999998</v>
      </c>
      <c r="I659" s="16">
        <f t="shared" si="101"/>
        <v>321715.90000000002</v>
      </c>
      <c r="J659" s="43">
        <v>3.2818118419199682E-2</v>
      </c>
      <c r="K659" s="15">
        <v>5</v>
      </c>
      <c r="L659" s="43">
        <f t="shared" si="105"/>
        <v>3.2818118419199681E-3</v>
      </c>
      <c r="M659" s="43">
        <f t="shared" si="106"/>
        <v>2.9536306577279715E-2</v>
      </c>
      <c r="N659" s="43">
        <f t="shared" si="107"/>
        <v>3.6099930261119649E-2</v>
      </c>
    </row>
    <row r="660" spans="1:14" x14ac:dyDescent="0.25">
      <c r="A660" s="11" t="s">
        <v>46</v>
      </c>
      <c r="B660" s="11" t="s">
        <v>30</v>
      </c>
      <c r="C660" s="11" t="s">
        <v>22</v>
      </c>
      <c r="D660" s="11" t="s">
        <v>161</v>
      </c>
      <c r="E660" s="49">
        <v>152692</v>
      </c>
      <c r="F660" s="15">
        <v>6.3</v>
      </c>
      <c r="G660" s="16">
        <f t="shared" si="99"/>
        <v>19239.191999999999</v>
      </c>
      <c r="H660" s="16">
        <f t="shared" si="100"/>
        <v>133452.80799999999</v>
      </c>
      <c r="I660" s="16">
        <f t="shared" si="101"/>
        <v>171931.19200000001</v>
      </c>
      <c r="J660" s="43">
        <v>3.4659481692161369E-2</v>
      </c>
      <c r="K660" s="15">
        <v>6.3</v>
      </c>
      <c r="L660" s="43">
        <f t="shared" si="105"/>
        <v>4.3670946932123323E-3</v>
      </c>
      <c r="M660" s="43">
        <f t="shared" si="106"/>
        <v>3.0292386998949036E-2</v>
      </c>
      <c r="N660" s="43">
        <f t="shared" si="107"/>
        <v>3.9026576385373699E-2</v>
      </c>
    </row>
    <row r="661" spans="1:14" x14ac:dyDescent="0.25">
      <c r="A661" s="11" t="s">
        <v>46</v>
      </c>
      <c r="B661" s="11" t="s">
        <v>44</v>
      </c>
      <c r="C661" s="11" t="s">
        <v>22</v>
      </c>
      <c r="D661" s="11" t="s">
        <v>161</v>
      </c>
      <c r="E661" s="49">
        <v>139777</v>
      </c>
      <c r="F661" s="15">
        <v>7.1</v>
      </c>
      <c r="G661" s="16">
        <f t="shared" si="99"/>
        <v>19848.333999999999</v>
      </c>
      <c r="H661" s="16">
        <f t="shared" si="100"/>
        <v>119928.666</v>
      </c>
      <c r="I661" s="16">
        <f t="shared" si="101"/>
        <v>159625.334</v>
      </c>
      <c r="J661" s="43">
        <v>3.1017958092237022E-2</v>
      </c>
      <c r="K661" s="15">
        <v>7.1</v>
      </c>
      <c r="L661" s="43">
        <f t="shared" si="105"/>
        <v>4.4045500490976566E-3</v>
      </c>
      <c r="M661" s="43">
        <f t="shared" si="106"/>
        <v>2.6613408043139365E-2</v>
      </c>
      <c r="N661" s="43">
        <f t="shared" si="107"/>
        <v>3.5422508141334678E-2</v>
      </c>
    </row>
    <row r="662" spans="1:14" x14ac:dyDescent="0.25">
      <c r="A662" s="11" t="s">
        <v>46</v>
      </c>
      <c r="B662" s="11" t="s">
        <v>19</v>
      </c>
      <c r="C662" s="11" t="s">
        <v>1</v>
      </c>
      <c r="D662" s="11" t="s">
        <v>161</v>
      </c>
      <c r="E662" s="49">
        <v>68001</v>
      </c>
      <c r="F662" s="15">
        <v>7.7</v>
      </c>
      <c r="G662" s="16">
        <f t="shared" si="99"/>
        <v>10472.154</v>
      </c>
      <c r="H662" s="16">
        <f t="shared" si="100"/>
        <v>57528.845999999998</v>
      </c>
      <c r="I662" s="16">
        <f t="shared" si="101"/>
        <v>78473.153999999995</v>
      </c>
      <c r="J662" s="43">
        <v>1.6387978726788457E-2</v>
      </c>
      <c r="K662" s="15">
        <v>7.7</v>
      </c>
      <c r="L662" s="43">
        <f t="shared" si="105"/>
        <v>2.5237487239254223E-3</v>
      </c>
      <c r="M662" s="43">
        <f t="shared" si="106"/>
        <v>1.3864230002863034E-2</v>
      </c>
      <c r="N662" s="43">
        <f t="shared" si="107"/>
        <v>1.8911727450713879E-2</v>
      </c>
    </row>
    <row r="663" spans="1:14" x14ac:dyDescent="0.25">
      <c r="A663" s="11" t="s">
        <v>46</v>
      </c>
      <c r="B663" s="11" t="s">
        <v>30</v>
      </c>
      <c r="C663" s="11" t="s">
        <v>1</v>
      </c>
      <c r="D663" s="11" t="s">
        <v>161</v>
      </c>
      <c r="E663" s="49">
        <v>31752</v>
      </c>
      <c r="F663" s="15">
        <v>10.9</v>
      </c>
      <c r="G663" s="16">
        <f t="shared" si="99"/>
        <v>6921.9359999999997</v>
      </c>
      <c r="H663" s="16">
        <f t="shared" si="100"/>
        <v>24830.063999999998</v>
      </c>
      <c r="I663" s="16">
        <f t="shared" si="101"/>
        <v>38673.936000000002</v>
      </c>
      <c r="J663" s="43">
        <v>1.7050818441433187E-2</v>
      </c>
      <c r="K663" s="15">
        <v>10.9</v>
      </c>
      <c r="L663" s="43">
        <f t="shared" si="105"/>
        <v>3.7170784202324347E-3</v>
      </c>
      <c r="M663" s="43">
        <f t="shared" si="106"/>
        <v>1.3333740021200753E-2</v>
      </c>
      <c r="N663" s="43">
        <f t="shared" si="107"/>
        <v>2.0767896861665622E-2</v>
      </c>
    </row>
    <row r="664" spans="1:14" x14ac:dyDescent="0.25">
      <c r="A664" s="11" t="s">
        <v>46</v>
      </c>
      <c r="B664" s="11" t="s">
        <v>44</v>
      </c>
      <c r="C664" s="11" t="s">
        <v>1</v>
      </c>
      <c r="D664" s="11" t="s">
        <v>161</v>
      </c>
      <c r="E664" s="49">
        <v>36249</v>
      </c>
      <c r="F664" s="15">
        <v>10.9</v>
      </c>
      <c r="G664" s="16">
        <f t="shared" si="99"/>
        <v>7902.2820000000011</v>
      </c>
      <c r="H664" s="16">
        <f t="shared" si="100"/>
        <v>28346.718000000001</v>
      </c>
      <c r="I664" s="16">
        <f t="shared" si="101"/>
        <v>44151.281999999999</v>
      </c>
      <c r="J664" s="43">
        <v>1.584831714647222E-2</v>
      </c>
      <c r="K664" s="15">
        <v>10.9</v>
      </c>
      <c r="L664" s="43">
        <f t="shared" si="105"/>
        <v>3.4549331379309439E-3</v>
      </c>
      <c r="M664" s="43">
        <f t="shared" si="106"/>
        <v>1.2393384008541276E-2</v>
      </c>
      <c r="N664" s="43">
        <f t="shared" si="107"/>
        <v>1.9303250284403165E-2</v>
      </c>
    </row>
    <row r="665" spans="1:14" x14ac:dyDescent="0.25">
      <c r="A665" s="11" t="s">
        <v>46</v>
      </c>
      <c r="B665" s="11" t="s">
        <v>19</v>
      </c>
      <c r="C665" s="11" t="s">
        <v>0</v>
      </c>
      <c r="D665" s="11" t="s">
        <v>161</v>
      </c>
      <c r="E665" s="49">
        <v>1289320</v>
      </c>
      <c r="F665" s="15">
        <v>2.4</v>
      </c>
      <c r="G665" s="16">
        <f t="shared" si="99"/>
        <v>61887.360000000001</v>
      </c>
      <c r="H665" s="16">
        <f t="shared" si="100"/>
        <v>1227432.6399999999</v>
      </c>
      <c r="I665" s="16">
        <f t="shared" si="101"/>
        <v>1351207.36</v>
      </c>
      <c r="J665" s="43">
        <v>4.6229181817846084E-2</v>
      </c>
      <c r="K665" s="15">
        <v>2.4</v>
      </c>
      <c r="L665" s="43">
        <f t="shared" si="105"/>
        <v>2.2190007272566122E-3</v>
      </c>
      <c r="M665" s="43">
        <f t="shared" si="106"/>
        <v>4.4010181090589469E-2</v>
      </c>
      <c r="N665" s="43">
        <f t="shared" si="107"/>
        <v>4.8448182545102698E-2</v>
      </c>
    </row>
    <row r="666" spans="1:14" x14ac:dyDescent="0.25">
      <c r="A666" s="11" t="s">
        <v>46</v>
      </c>
      <c r="B666" s="11" t="s">
        <v>30</v>
      </c>
      <c r="C666" s="11" t="s">
        <v>0</v>
      </c>
      <c r="D666" s="11" t="s">
        <v>161</v>
      </c>
      <c r="E666" s="49">
        <v>720350</v>
      </c>
      <c r="F666" s="15">
        <v>3.4</v>
      </c>
      <c r="G666" s="16">
        <f t="shared" si="99"/>
        <v>48983.8</v>
      </c>
      <c r="H666" s="16">
        <f t="shared" si="100"/>
        <v>671366.2</v>
      </c>
      <c r="I666" s="16">
        <f t="shared" si="101"/>
        <v>769333.8</v>
      </c>
      <c r="J666" s="43">
        <v>5.2401671121190624E-2</v>
      </c>
      <c r="K666" s="15">
        <v>3.4</v>
      </c>
      <c r="L666" s="43">
        <f t="shared" si="105"/>
        <v>3.5633136362409625E-3</v>
      </c>
      <c r="M666" s="43">
        <f t="shared" si="106"/>
        <v>4.8838357484949663E-2</v>
      </c>
      <c r="N666" s="43">
        <f t="shared" si="107"/>
        <v>5.5964984757431585E-2</v>
      </c>
    </row>
    <row r="667" spans="1:14" x14ac:dyDescent="0.25">
      <c r="A667" s="11" t="s">
        <v>46</v>
      </c>
      <c r="B667" s="11" t="s">
        <v>44</v>
      </c>
      <c r="C667" s="11" t="s">
        <v>0</v>
      </c>
      <c r="D667" s="11" t="s">
        <v>161</v>
      </c>
      <c r="E667" s="49">
        <v>568970</v>
      </c>
      <c r="F667" s="15">
        <v>3.4</v>
      </c>
      <c r="G667" s="16">
        <f t="shared" si="99"/>
        <v>38689.96</v>
      </c>
      <c r="H667" s="16">
        <f t="shared" si="100"/>
        <v>530280.04</v>
      </c>
      <c r="I667" s="16">
        <f t="shared" si="101"/>
        <v>607659.96</v>
      </c>
      <c r="J667" s="43">
        <v>4.0229670500919038E-2</v>
      </c>
      <c r="K667" s="15">
        <v>3.4</v>
      </c>
      <c r="L667" s="43">
        <f t="shared" si="105"/>
        <v>2.7356175940624946E-3</v>
      </c>
      <c r="M667" s="43">
        <f t="shared" si="106"/>
        <v>3.7494052906856541E-2</v>
      </c>
      <c r="N667" s="43">
        <f t="shared" si="107"/>
        <v>4.2965288094981534E-2</v>
      </c>
    </row>
    <row r="668" spans="1:14" x14ac:dyDescent="0.25">
      <c r="A668" s="11" t="s">
        <v>46</v>
      </c>
      <c r="B668" s="11" t="s">
        <v>19</v>
      </c>
      <c r="C668" s="11" t="s">
        <v>21</v>
      </c>
      <c r="D668" s="11" t="s">
        <v>57</v>
      </c>
      <c r="E668" s="49">
        <v>113908</v>
      </c>
      <c r="F668" s="15">
        <v>7.1</v>
      </c>
      <c r="G668" s="16">
        <f t="shared" si="99"/>
        <v>16174.935999999998</v>
      </c>
      <c r="H668" s="16">
        <f t="shared" si="100"/>
        <v>97733.063999999998</v>
      </c>
      <c r="I668" s="16">
        <f t="shared" si="101"/>
        <v>130082.936</v>
      </c>
      <c r="J668" s="43">
        <v>3.3851853414829637E-2</v>
      </c>
      <c r="K668" s="44">
        <v>7.1</v>
      </c>
      <c r="L668" s="43">
        <f t="shared" ref="L668:L703" si="108">2*(J668*K668/100)</f>
        <v>4.8069631849058077E-3</v>
      </c>
      <c r="M668" s="43">
        <f t="shared" ref="M668:M703" si="109">J668-L668</f>
        <v>2.904489022992383E-2</v>
      </c>
      <c r="N668" s="43">
        <f t="shared" ref="N668:N703" si="110">J668+L668</f>
        <v>3.8658816599735447E-2</v>
      </c>
    </row>
    <row r="669" spans="1:14" x14ac:dyDescent="0.25">
      <c r="A669" s="11" t="s">
        <v>46</v>
      </c>
      <c r="B669" s="11" t="s">
        <v>19</v>
      </c>
      <c r="C669" s="11" t="s">
        <v>31</v>
      </c>
      <c r="D669" s="11" t="s">
        <v>57</v>
      </c>
      <c r="E669" s="49">
        <v>177884</v>
      </c>
      <c r="F669" s="15">
        <v>6.6</v>
      </c>
      <c r="G669" s="16">
        <f t="shared" si="99"/>
        <v>23480.687999999998</v>
      </c>
      <c r="H669" s="16">
        <f t="shared" si="100"/>
        <v>154403.31200000001</v>
      </c>
      <c r="I669" s="16">
        <f t="shared" si="101"/>
        <v>201364.68799999999</v>
      </c>
      <c r="J669" s="43">
        <v>4.0025218830960482E-2</v>
      </c>
      <c r="K669" s="44">
        <v>6.6</v>
      </c>
      <c r="L669" s="43">
        <f t="shared" si="108"/>
        <v>5.2833288856867829E-3</v>
      </c>
      <c r="M669" s="43">
        <f t="shared" si="109"/>
        <v>3.4741889945273698E-2</v>
      </c>
      <c r="N669" s="43">
        <f t="shared" si="110"/>
        <v>4.5308547716647267E-2</v>
      </c>
    </row>
    <row r="670" spans="1:14" x14ac:dyDescent="0.25">
      <c r="A670" s="11" t="s">
        <v>46</v>
      </c>
      <c r="B670" s="11" t="s">
        <v>19</v>
      </c>
      <c r="C670" s="11" t="s">
        <v>32</v>
      </c>
      <c r="D670" s="11" t="s">
        <v>57</v>
      </c>
      <c r="E670" s="49">
        <v>143803</v>
      </c>
      <c r="F670" s="15">
        <v>7</v>
      </c>
      <c r="G670" s="16">
        <f t="shared" si="99"/>
        <v>20132.419999999998</v>
      </c>
      <c r="H670" s="16">
        <f t="shared" si="100"/>
        <v>123670.58</v>
      </c>
      <c r="I670" s="16">
        <f t="shared" si="101"/>
        <v>163935.41999999998</v>
      </c>
      <c r="J670" s="43">
        <v>2.0486832783206389E-2</v>
      </c>
      <c r="K670" s="44">
        <v>7</v>
      </c>
      <c r="L670" s="43">
        <f t="shared" si="108"/>
        <v>2.8681565896488941E-3</v>
      </c>
      <c r="M670" s="43">
        <f t="shared" si="109"/>
        <v>1.7618676193557496E-2</v>
      </c>
      <c r="N670" s="43">
        <f t="shared" si="110"/>
        <v>2.3354989372855281E-2</v>
      </c>
    </row>
    <row r="671" spans="1:14" x14ac:dyDescent="0.25">
      <c r="A671" s="11" t="s">
        <v>46</v>
      </c>
      <c r="B671" s="11" t="s">
        <v>19</v>
      </c>
      <c r="C671" s="11" t="s">
        <v>22</v>
      </c>
      <c r="D671" s="11" t="s">
        <v>57</v>
      </c>
      <c r="E671" s="49">
        <v>98899</v>
      </c>
      <c r="F671" s="15">
        <v>8.1999999999999993</v>
      </c>
      <c r="G671" s="16">
        <f t="shared" si="99"/>
        <v>16219.435999999998</v>
      </c>
      <c r="H671" s="16">
        <f t="shared" si="100"/>
        <v>82679.563999999998</v>
      </c>
      <c r="I671" s="16">
        <f t="shared" si="101"/>
        <v>115118.436</v>
      </c>
      <c r="J671" s="43">
        <v>1.1097514928216081E-2</v>
      </c>
      <c r="K671" s="44">
        <v>8.1999999999999993</v>
      </c>
      <c r="L671" s="43">
        <f t="shared" si="108"/>
        <v>1.819992448227437E-3</v>
      </c>
      <c r="M671" s="43">
        <f t="shared" si="109"/>
        <v>9.2775224799886442E-3</v>
      </c>
      <c r="N671" s="43">
        <f t="shared" si="110"/>
        <v>1.2917507376443519E-2</v>
      </c>
    </row>
    <row r="672" spans="1:14" x14ac:dyDescent="0.25">
      <c r="A672" s="11" t="s">
        <v>46</v>
      </c>
      <c r="B672" s="11" t="s">
        <v>19</v>
      </c>
      <c r="C672" s="11" t="s">
        <v>1</v>
      </c>
      <c r="D672" s="11" t="s">
        <v>57</v>
      </c>
      <c r="E672" s="49">
        <v>20069</v>
      </c>
      <c r="F672" s="15">
        <v>13.4</v>
      </c>
      <c r="G672" s="16">
        <f t="shared" si="99"/>
        <v>5378.4920000000011</v>
      </c>
      <c r="H672" s="16">
        <f t="shared" si="100"/>
        <v>14690.507999999998</v>
      </c>
      <c r="I672" s="16">
        <f t="shared" si="101"/>
        <v>25447.492000000002</v>
      </c>
      <c r="J672" s="43">
        <v>4.8365515958282606E-3</v>
      </c>
      <c r="K672" s="44">
        <v>13.4</v>
      </c>
      <c r="L672" s="43">
        <f t="shared" si="108"/>
        <v>1.2961958276819737E-3</v>
      </c>
      <c r="M672" s="43">
        <f t="shared" si="109"/>
        <v>3.5403557681462868E-3</v>
      </c>
      <c r="N672" s="43">
        <f t="shared" si="110"/>
        <v>6.1327474235102347E-3</v>
      </c>
    </row>
    <row r="673" spans="1:14" x14ac:dyDescent="0.25">
      <c r="A673" s="11" t="s">
        <v>46</v>
      </c>
      <c r="B673" s="11" t="s">
        <v>19</v>
      </c>
      <c r="C673" s="11" t="s">
        <v>0</v>
      </c>
      <c r="D673" s="11" t="s">
        <v>57</v>
      </c>
      <c r="E673" s="49">
        <v>554563</v>
      </c>
      <c r="F673" s="15">
        <v>3.4</v>
      </c>
      <c r="G673" s="16">
        <f t="shared" si="99"/>
        <v>37710.284</v>
      </c>
      <c r="H673" s="16">
        <f t="shared" si="100"/>
        <v>516852.71600000001</v>
      </c>
      <c r="I673" s="16">
        <f t="shared" si="101"/>
        <v>592273.28399999999</v>
      </c>
      <c r="J673" s="43">
        <v>1.9884120122584135E-2</v>
      </c>
      <c r="K673" s="44">
        <v>3.4</v>
      </c>
      <c r="L673" s="43">
        <f t="shared" si="108"/>
        <v>1.3521201683357213E-3</v>
      </c>
      <c r="M673" s="43">
        <f t="shared" si="109"/>
        <v>1.8531999954248413E-2</v>
      </c>
      <c r="N673" s="43">
        <f t="shared" si="110"/>
        <v>2.1236240290919858E-2</v>
      </c>
    </row>
    <row r="674" spans="1:14" x14ac:dyDescent="0.25">
      <c r="A674" s="11" t="s">
        <v>46</v>
      </c>
      <c r="B674" s="11" t="s">
        <v>30</v>
      </c>
      <c r="C674" s="11" t="s">
        <v>21</v>
      </c>
      <c r="D674" s="11" t="s">
        <v>57</v>
      </c>
      <c r="E674" s="49">
        <v>61511</v>
      </c>
      <c r="F674" s="15">
        <v>9.3000000000000007</v>
      </c>
      <c r="G674" s="16">
        <f t="shared" si="99"/>
        <v>11441.046</v>
      </c>
      <c r="H674" s="16">
        <f t="shared" si="100"/>
        <v>50069.953999999998</v>
      </c>
      <c r="I674" s="16">
        <f t="shared" si="101"/>
        <v>72952.046000000002</v>
      </c>
      <c r="J674" s="43">
        <v>3.5720507686375441E-2</v>
      </c>
      <c r="K674" s="44">
        <v>9.3000000000000007</v>
      </c>
      <c r="L674" s="43">
        <f t="shared" si="108"/>
        <v>6.6440144296658317E-3</v>
      </c>
      <c r="M674" s="43">
        <f t="shared" si="109"/>
        <v>2.907649325670961E-2</v>
      </c>
      <c r="N674" s="43">
        <f t="shared" si="110"/>
        <v>4.2364522116041275E-2</v>
      </c>
    </row>
    <row r="675" spans="1:14" x14ac:dyDescent="0.25">
      <c r="A675" s="11" t="s">
        <v>46</v>
      </c>
      <c r="B675" s="11" t="s">
        <v>30</v>
      </c>
      <c r="C675" s="11" t="s">
        <v>31</v>
      </c>
      <c r="D675" s="11" t="s">
        <v>57</v>
      </c>
      <c r="E675" s="49">
        <v>111042</v>
      </c>
      <c r="F675" s="15">
        <v>8.1</v>
      </c>
      <c r="G675" s="16">
        <f t="shared" si="99"/>
        <v>17988.804</v>
      </c>
      <c r="H675" s="16">
        <f t="shared" si="100"/>
        <v>93053.195999999996</v>
      </c>
      <c r="I675" s="16">
        <f t="shared" si="101"/>
        <v>129030.804</v>
      </c>
      <c r="J675" s="43">
        <v>4.9527370917377217E-2</v>
      </c>
      <c r="K675" s="44">
        <v>8.1</v>
      </c>
      <c r="L675" s="43">
        <f t="shared" si="108"/>
        <v>8.0234340886151095E-3</v>
      </c>
      <c r="M675" s="43">
        <f t="shared" si="109"/>
        <v>4.1503936828762106E-2</v>
      </c>
      <c r="N675" s="43">
        <f t="shared" si="110"/>
        <v>5.7550805005992328E-2</v>
      </c>
    </row>
    <row r="676" spans="1:14" x14ac:dyDescent="0.25">
      <c r="A676" s="11" t="s">
        <v>46</v>
      </c>
      <c r="B676" s="11" t="s">
        <v>30</v>
      </c>
      <c r="C676" s="11" t="s">
        <v>32</v>
      </c>
      <c r="D676" s="11" t="s">
        <v>57</v>
      </c>
      <c r="E676" s="49">
        <v>81556</v>
      </c>
      <c r="F676" s="15">
        <v>8.6999999999999993</v>
      </c>
      <c r="G676" s="16">
        <f t="shared" si="99"/>
        <v>14190.743999999999</v>
      </c>
      <c r="H676" s="16">
        <f t="shared" si="100"/>
        <v>67365.255999999994</v>
      </c>
      <c r="I676" s="16">
        <f t="shared" si="101"/>
        <v>95746.744000000006</v>
      </c>
      <c r="J676" s="43">
        <v>2.3202473989820682E-2</v>
      </c>
      <c r="K676" s="44">
        <v>8.6999999999999993</v>
      </c>
      <c r="L676" s="43">
        <f t="shared" si="108"/>
        <v>4.0372304742287988E-3</v>
      </c>
      <c r="M676" s="43">
        <f t="shared" si="109"/>
        <v>1.9165243515591884E-2</v>
      </c>
      <c r="N676" s="43">
        <f t="shared" si="110"/>
        <v>2.7239704464049479E-2</v>
      </c>
    </row>
    <row r="677" spans="1:14" x14ac:dyDescent="0.25">
      <c r="A677" s="11" t="s">
        <v>46</v>
      </c>
      <c r="B677" s="11" t="s">
        <v>30</v>
      </c>
      <c r="C677" s="11" t="s">
        <v>22</v>
      </c>
      <c r="D677" s="11" t="s">
        <v>57</v>
      </c>
      <c r="E677" s="49">
        <v>55218</v>
      </c>
      <c r="F677" s="15">
        <v>10.8</v>
      </c>
      <c r="G677" s="16">
        <f t="shared" si="99"/>
        <v>11927.088</v>
      </c>
      <c r="H677" s="16">
        <f t="shared" si="100"/>
        <v>43290.911999999997</v>
      </c>
      <c r="I677" s="16">
        <f t="shared" si="101"/>
        <v>67145.088000000003</v>
      </c>
      <c r="J677" s="43">
        <v>1.2533906557499848E-2</v>
      </c>
      <c r="K677" s="44">
        <v>10.8</v>
      </c>
      <c r="L677" s="43">
        <f t="shared" si="108"/>
        <v>2.707323816419967E-3</v>
      </c>
      <c r="M677" s="43">
        <f t="shared" si="109"/>
        <v>9.8265827410798801E-3</v>
      </c>
      <c r="N677" s="43">
        <f t="shared" si="110"/>
        <v>1.5241230373919815E-2</v>
      </c>
    </row>
    <row r="678" spans="1:14" x14ac:dyDescent="0.25">
      <c r="A678" s="11" t="s">
        <v>46</v>
      </c>
      <c r="B678" s="11" t="s">
        <v>30</v>
      </c>
      <c r="C678" s="11" t="s">
        <v>1</v>
      </c>
      <c r="D678" s="11" t="s">
        <v>57</v>
      </c>
      <c r="E678" s="49">
        <v>8786</v>
      </c>
      <c r="F678" s="15">
        <v>21.2</v>
      </c>
      <c r="G678" s="16">
        <f t="shared" si="99"/>
        <v>3725.2639999999997</v>
      </c>
      <c r="H678" s="16">
        <f t="shared" si="100"/>
        <v>5060.7360000000008</v>
      </c>
      <c r="I678" s="16">
        <f t="shared" si="101"/>
        <v>12511.263999999999</v>
      </c>
      <c r="J678" s="43">
        <v>4.7180804619057692E-3</v>
      </c>
      <c r="K678" s="44">
        <v>21.2</v>
      </c>
      <c r="L678" s="43">
        <f t="shared" si="108"/>
        <v>2.0004661158480462E-3</v>
      </c>
      <c r="M678" s="43">
        <f t="shared" si="109"/>
        <v>2.717614346057723E-3</v>
      </c>
      <c r="N678" s="43">
        <f t="shared" si="110"/>
        <v>6.7185465777538159E-3</v>
      </c>
    </row>
    <row r="679" spans="1:14" x14ac:dyDescent="0.25">
      <c r="A679" s="11" t="s">
        <v>46</v>
      </c>
      <c r="B679" s="11" t="s">
        <v>30</v>
      </c>
      <c r="C679" s="11" t="s">
        <v>0</v>
      </c>
      <c r="D679" s="11" t="s">
        <v>57</v>
      </c>
      <c r="E679" s="49">
        <v>318113</v>
      </c>
      <c r="F679" s="15">
        <v>4.4000000000000004</v>
      </c>
      <c r="G679" s="16">
        <f t="shared" si="99"/>
        <v>27993.944000000003</v>
      </c>
      <c r="H679" s="16">
        <f t="shared" si="100"/>
        <v>290119.05599999998</v>
      </c>
      <c r="I679" s="16">
        <f t="shared" si="101"/>
        <v>346106.94400000002</v>
      </c>
      <c r="J679" s="43">
        <v>2.3141046443222478E-2</v>
      </c>
      <c r="K679" s="44">
        <v>4.4000000000000004</v>
      </c>
      <c r="L679" s="43">
        <f t="shared" si="108"/>
        <v>2.036412087003578E-3</v>
      </c>
      <c r="M679" s="43">
        <f t="shared" si="109"/>
        <v>2.1104634356218899E-2</v>
      </c>
      <c r="N679" s="43">
        <f t="shared" si="110"/>
        <v>2.5177458530226057E-2</v>
      </c>
    </row>
    <row r="680" spans="1:14" x14ac:dyDescent="0.25">
      <c r="A680" s="11" t="s">
        <v>46</v>
      </c>
      <c r="B680" s="11" t="s">
        <v>44</v>
      </c>
      <c r="C680" s="11" t="s">
        <v>21</v>
      </c>
      <c r="D680" s="11" t="s">
        <v>57</v>
      </c>
      <c r="E680" s="49">
        <v>52397</v>
      </c>
      <c r="F680" s="15">
        <v>10.1</v>
      </c>
      <c r="G680" s="16">
        <f t="shared" ref="G680:G743" si="111">2*(E680*F680/100)</f>
        <v>10584.194</v>
      </c>
      <c r="H680" s="16">
        <f t="shared" ref="H680:H743" si="112">E680-G680</f>
        <v>41812.805999999997</v>
      </c>
      <c r="I680" s="16">
        <f t="shared" ref="I680:I743" si="113">E680+G680</f>
        <v>62981.194000000003</v>
      </c>
      <c r="J680" s="43">
        <v>3.1893207636060621E-2</v>
      </c>
      <c r="K680" s="44">
        <v>10.1</v>
      </c>
      <c r="L680" s="43">
        <f t="shared" si="108"/>
        <v>6.4424279424842457E-3</v>
      </c>
      <c r="M680" s="43">
        <f t="shared" si="109"/>
        <v>2.5450779693576377E-2</v>
      </c>
      <c r="N680" s="43">
        <f t="shared" si="110"/>
        <v>3.8335635578544865E-2</v>
      </c>
    </row>
    <row r="681" spans="1:14" x14ac:dyDescent="0.25">
      <c r="A681" s="11" t="s">
        <v>46</v>
      </c>
      <c r="B681" s="11" t="s">
        <v>44</v>
      </c>
      <c r="C681" s="11" t="s">
        <v>31</v>
      </c>
      <c r="D681" s="11" t="s">
        <v>57</v>
      </c>
      <c r="E681" s="49">
        <v>66842</v>
      </c>
      <c r="F681" s="15">
        <v>10.199999999999999</v>
      </c>
      <c r="G681" s="16">
        <f t="shared" si="111"/>
        <v>13635.767999999998</v>
      </c>
      <c r="H681" s="16">
        <f t="shared" si="112"/>
        <v>53206.232000000004</v>
      </c>
      <c r="I681" s="16">
        <f t="shared" si="113"/>
        <v>80477.767999999996</v>
      </c>
      <c r="J681" s="43">
        <v>3.0351479045437311E-2</v>
      </c>
      <c r="K681" s="44">
        <v>10.199999999999999</v>
      </c>
      <c r="L681" s="43">
        <f t="shared" si="108"/>
        <v>6.191701725269211E-3</v>
      </c>
      <c r="M681" s="43">
        <f t="shared" si="109"/>
        <v>2.4159777320168101E-2</v>
      </c>
      <c r="N681" s="43">
        <f t="shared" si="110"/>
        <v>3.6543180770706521E-2</v>
      </c>
    </row>
    <row r="682" spans="1:14" x14ac:dyDescent="0.25">
      <c r="A682" s="11" t="s">
        <v>46</v>
      </c>
      <c r="B682" s="11" t="s">
        <v>44</v>
      </c>
      <c r="C682" s="11" t="s">
        <v>32</v>
      </c>
      <c r="D682" s="11" t="s">
        <v>57</v>
      </c>
      <c r="E682" s="49">
        <v>62247</v>
      </c>
      <c r="F682" s="15">
        <v>10.1</v>
      </c>
      <c r="G682" s="16">
        <f t="shared" si="111"/>
        <v>12573.893999999998</v>
      </c>
      <c r="H682" s="16">
        <f t="shared" si="112"/>
        <v>49673.106</v>
      </c>
      <c r="I682" s="16">
        <f t="shared" si="113"/>
        <v>74820.894</v>
      </c>
      <c r="J682" s="43">
        <v>1.7762937677762783E-2</v>
      </c>
      <c r="K682" s="44">
        <v>10.1</v>
      </c>
      <c r="L682" s="43">
        <f t="shared" si="108"/>
        <v>3.5881134109080818E-3</v>
      </c>
      <c r="M682" s="43">
        <f t="shared" si="109"/>
        <v>1.4174824266854701E-2</v>
      </c>
      <c r="N682" s="43">
        <f t="shared" si="110"/>
        <v>2.1351051088670865E-2</v>
      </c>
    </row>
    <row r="683" spans="1:14" x14ac:dyDescent="0.25">
      <c r="A683" s="11" t="s">
        <v>46</v>
      </c>
      <c r="B683" s="11" t="s">
        <v>44</v>
      </c>
      <c r="C683" s="11" t="s">
        <v>22</v>
      </c>
      <c r="D683" s="11" t="s">
        <v>57</v>
      </c>
      <c r="E683" s="49">
        <v>43681</v>
      </c>
      <c r="F683" s="15">
        <v>12.7</v>
      </c>
      <c r="G683" s="16">
        <f t="shared" si="111"/>
        <v>11094.973999999998</v>
      </c>
      <c r="H683" s="16">
        <f t="shared" si="112"/>
        <v>32586.026000000002</v>
      </c>
      <c r="I683" s="16">
        <f t="shared" si="113"/>
        <v>54775.974000000002</v>
      </c>
      <c r="J683" s="43">
        <v>9.6932644671655945E-3</v>
      </c>
      <c r="K683" s="44">
        <v>12.7</v>
      </c>
      <c r="L683" s="43">
        <f t="shared" si="108"/>
        <v>2.4620891746600609E-3</v>
      </c>
      <c r="M683" s="43">
        <f t="shared" si="109"/>
        <v>7.2311752925055331E-3</v>
      </c>
      <c r="N683" s="43">
        <f t="shared" si="110"/>
        <v>1.2155353641825656E-2</v>
      </c>
    </row>
    <row r="684" spans="1:14" x14ac:dyDescent="0.25">
      <c r="A684" s="11" t="s">
        <v>46</v>
      </c>
      <c r="B684" s="11" t="s">
        <v>44</v>
      </c>
      <c r="C684" s="11" t="s">
        <v>1</v>
      </c>
      <c r="D684" s="11" t="s">
        <v>57</v>
      </c>
      <c r="E684" s="49">
        <v>11283</v>
      </c>
      <c r="F684" s="15">
        <v>18</v>
      </c>
      <c r="G684" s="16">
        <f t="shared" si="111"/>
        <v>4061.88</v>
      </c>
      <c r="H684" s="16">
        <f t="shared" si="112"/>
        <v>7221.12</v>
      </c>
      <c r="I684" s="16">
        <f t="shared" si="113"/>
        <v>15344.880000000001</v>
      </c>
      <c r="J684" s="43">
        <v>4.9330067688390317E-3</v>
      </c>
      <c r="K684" s="44">
        <v>18</v>
      </c>
      <c r="L684" s="43">
        <f t="shared" si="108"/>
        <v>1.7758824367820514E-3</v>
      </c>
      <c r="M684" s="43">
        <f t="shared" si="109"/>
        <v>3.1571243320569803E-3</v>
      </c>
      <c r="N684" s="43">
        <f t="shared" si="110"/>
        <v>6.7088892056210835E-3</v>
      </c>
    </row>
    <row r="685" spans="1:14" x14ac:dyDescent="0.25">
      <c r="A685" s="11" t="s">
        <v>46</v>
      </c>
      <c r="B685" s="11" t="s">
        <v>44</v>
      </c>
      <c r="C685" s="11" t="s">
        <v>0</v>
      </c>
      <c r="D685" s="11" t="s">
        <v>57</v>
      </c>
      <c r="E685" s="49">
        <v>236450</v>
      </c>
      <c r="F685" s="15">
        <v>5.4</v>
      </c>
      <c r="G685" s="16">
        <f t="shared" si="111"/>
        <v>25536.6</v>
      </c>
      <c r="H685" s="16">
        <f t="shared" si="112"/>
        <v>210913.4</v>
      </c>
      <c r="I685" s="16">
        <f t="shared" si="113"/>
        <v>261986.6</v>
      </c>
      <c r="J685" s="43">
        <v>1.6718465982287829E-2</v>
      </c>
      <c r="K685" s="44">
        <v>5.4</v>
      </c>
      <c r="L685" s="43">
        <f t="shared" si="108"/>
        <v>1.8055943260870857E-3</v>
      </c>
      <c r="M685" s="43">
        <f t="shared" si="109"/>
        <v>1.4912871656200744E-2</v>
      </c>
      <c r="N685" s="43">
        <f t="shared" si="110"/>
        <v>1.8524060308374914E-2</v>
      </c>
    </row>
    <row r="686" spans="1:14" x14ac:dyDescent="0.25">
      <c r="A686" s="11" t="s">
        <v>46</v>
      </c>
      <c r="B686" s="11" t="s">
        <v>19</v>
      </c>
      <c r="C686" s="11" t="s">
        <v>21</v>
      </c>
      <c r="D686" s="11" t="s">
        <v>58</v>
      </c>
      <c r="E686" s="49">
        <v>37512</v>
      </c>
      <c r="F686" s="15">
        <v>12.1</v>
      </c>
      <c r="G686" s="16">
        <f t="shared" si="111"/>
        <v>9077.9040000000005</v>
      </c>
      <c r="H686" s="16">
        <f t="shared" si="112"/>
        <v>28434.095999999998</v>
      </c>
      <c r="I686" s="16">
        <f t="shared" si="113"/>
        <v>46589.904000000002</v>
      </c>
      <c r="J686" s="43">
        <v>1.1148038112310719E-2</v>
      </c>
      <c r="K686" s="44">
        <v>12.1</v>
      </c>
      <c r="L686" s="43">
        <f t="shared" si="108"/>
        <v>2.6978252231791939E-3</v>
      </c>
      <c r="M686" s="43">
        <f t="shared" si="109"/>
        <v>8.450212889131524E-3</v>
      </c>
      <c r="N686" s="43">
        <f t="shared" si="110"/>
        <v>1.3845863335489914E-2</v>
      </c>
    </row>
    <row r="687" spans="1:14" x14ac:dyDescent="0.25">
      <c r="A687" s="11" t="s">
        <v>46</v>
      </c>
      <c r="B687" s="11" t="s">
        <v>19</v>
      </c>
      <c r="C687" s="11" t="s">
        <v>31</v>
      </c>
      <c r="D687" s="11" t="s">
        <v>58</v>
      </c>
      <c r="E687" s="49">
        <v>209369</v>
      </c>
      <c r="F687" s="15">
        <v>5.7</v>
      </c>
      <c r="G687" s="16">
        <f t="shared" si="111"/>
        <v>23868.066000000003</v>
      </c>
      <c r="H687" s="16">
        <f t="shared" si="112"/>
        <v>185500.93400000001</v>
      </c>
      <c r="I687" s="16">
        <f t="shared" si="113"/>
        <v>233237.06599999999</v>
      </c>
      <c r="J687" s="43">
        <v>4.7109577260570738E-2</v>
      </c>
      <c r="K687" s="44">
        <v>5.7</v>
      </c>
      <c r="L687" s="43">
        <f t="shared" si="108"/>
        <v>5.3704918077050641E-3</v>
      </c>
      <c r="M687" s="43">
        <f t="shared" si="109"/>
        <v>4.1739085452865671E-2</v>
      </c>
      <c r="N687" s="43">
        <f t="shared" si="110"/>
        <v>5.2480069068275806E-2</v>
      </c>
    </row>
    <row r="688" spans="1:14" x14ac:dyDescent="0.25">
      <c r="A688" s="11" t="s">
        <v>46</v>
      </c>
      <c r="B688" s="11" t="s">
        <v>19</v>
      </c>
      <c r="C688" s="11" t="s">
        <v>32</v>
      </c>
      <c r="D688" s="11" t="s">
        <v>58</v>
      </c>
      <c r="E688" s="49">
        <v>246374</v>
      </c>
      <c r="F688" s="15">
        <v>5.4</v>
      </c>
      <c r="G688" s="16">
        <f t="shared" si="111"/>
        <v>26608.392000000003</v>
      </c>
      <c r="H688" s="16">
        <f t="shared" si="112"/>
        <v>219765.60800000001</v>
      </c>
      <c r="I688" s="16">
        <f t="shared" si="113"/>
        <v>272982.39199999999</v>
      </c>
      <c r="J688" s="43">
        <v>3.5099566352090647E-2</v>
      </c>
      <c r="K688" s="44">
        <v>5.4</v>
      </c>
      <c r="L688" s="43">
        <f t="shared" si="108"/>
        <v>3.7907531660257903E-3</v>
      </c>
      <c r="M688" s="43">
        <f t="shared" si="109"/>
        <v>3.1308813186064856E-2</v>
      </c>
      <c r="N688" s="43">
        <f t="shared" si="110"/>
        <v>3.8890319518116438E-2</v>
      </c>
    </row>
    <row r="689" spans="1:14" x14ac:dyDescent="0.25">
      <c r="A689" s="11" t="s">
        <v>46</v>
      </c>
      <c r="B689" s="11" t="s">
        <v>19</v>
      </c>
      <c r="C689" s="11" t="s">
        <v>22</v>
      </c>
      <c r="D689" s="11" t="s">
        <v>58</v>
      </c>
      <c r="E689" s="49">
        <v>193570</v>
      </c>
      <c r="F689" s="15">
        <v>6.5</v>
      </c>
      <c r="G689" s="16">
        <f t="shared" si="111"/>
        <v>25164.1</v>
      </c>
      <c r="H689" s="16">
        <f t="shared" si="112"/>
        <v>168405.9</v>
      </c>
      <c r="I689" s="16">
        <f t="shared" si="113"/>
        <v>218734.1</v>
      </c>
      <c r="J689" s="43">
        <v>2.1720603490983599E-2</v>
      </c>
      <c r="K689" s="44">
        <v>6.5</v>
      </c>
      <c r="L689" s="43">
        <f t="shared" si="108"/>
        <v>2.8236784538278681E-3</v>
      </c>
      <c r="M689" s="43">
        <f t="shared" si="109"/>
        <v>1.8896925037155732E-2</v>
      </c>
      <c r="N689" s="43">
        <f t="shared" si="110"/>
        <v>2.4544281944811466E-2</v>
      </c>
    </row>
    <row r="690" spans="1:14" x14ac:dyDescent="0.25">
      <c r="A690" s="11" t="s">
        <v>46</v>
      </c>
      <c r="B690" s="11" t="s">
        <v>19</v>
      </c>
      <c r="C690" s="11" t="s">
        <v>1</v>
      </c>
      <c r="D690" s="11" t="s">
        <v>58</v>
      </c>
      <c r="E690" s="49">
        <v>47932</v>
      </c>
      <c r="F690" s="15">
        <v>8.9</v>
      </c>
      <c r="G690" s="16">
        <f t="shared" si="111"/>
        <v>8531.8960000000006</v>
      </c>
      <c r="H690" s="16">
        <f t="shared" si="112"/>
        <v>39400.103999999999</v>
      </c>
      <c r="I690" s="16">
        <f t="shared" si="113"/>
        <v>56463.896000000001</v>
      </c>
      <c r="J690" s="43">
        <v>1.1551427130960195E-2</v>
      </c>
      <c r="K690" s="44">
        <v>8.9</v>
      </c>
      <c r="L690" s="43">
        <f t="shared" si="108"/>
        <v>2.0561540293109149E-3</v>
      </c>
      <c r="M690" s="43">
        <f t="shared" si="109"/>
        <v>9.4952731016492813E-3</v>
      </c>
      <c r="N690" s="43">
        <f t="shared" si="110"/>
        <v>1.3607581160271109E-2</v>
      </c>
    </row>
    <row r="691" spans="1:14" x14ac:dyDescent="0.25">
      <c r="A691" s="11" t="s">
        <v>46</v>
      </c>
      <c r="B691" s="11" t="s">
        <v>19</v>
      </c>
      <c r="C691" s="11" t="s">
        <v>0</v>
      </c>
      <c r="D691" s="11" t="s">
        <v>58</v>
      </c>
      <c r="E691" s="49">
        <v>734757</v>
      </c>
      <c r="F691" s="15">
        <v>3.4</v>
      </c>
      <c r="G691" s="16">
        <f t="shared" si="111"/>
        <v>49963.475999999995</v>
      </c>
      <c r="H691" s="16">
        <f t="shared" si="112"/>
        <v>684793.52399999998</v>
      </c>
      <c r="I691" s="16">
        <f t="shared" si="113"/>
        <v>784720.47600000002</v>
      </c>
      <c r="J691" s="43">
        <v>2.6345061695261945E-2</v>
      </c>
      <c r="K691" s="44">
        <v>3.4</v>
      </c>
      <c r="L691" s="43">
        <f t="shared" si="108"/>
        <v>1.7914641952778121E-3</v>
      </c>
      <c r="M691" s="43">
        <f t="shared" si="109"/>
        <v>2.4553597499984134E-2</v>
      </c>
      <c r="N691" s="43">
        <f t="shared" si="110"/>
        <v>2.8136525890539756E-2</v>
      </c>
    </row>
    <row r="692" spans="1:14" x14ac:dyDescent="0.25">
      <c r="A692" s="11" t="s">
        <v>46</v>
      </c>
      <c r="B692" s="11" t="s">
        <v>30</v>
      </c>
      <c r="C692" s="11" t="s">
        <v>21</v>
      </c>
      <c r="D692" s="11" t="s">
        <v>58</v>
      </c>
      <c r="E692" s="49">
        <v>20057</v>
      </c>
      <c r="F692" s="15">
        <v>16.100000000000001</v>
      </c>
      <c r="G692" s="16">
        <f t="shared" si="111"/>
        <v>6458.3540000000003</v>
      </c>
      <c r="H692" s="16">
        <f t="shared" si="112"/>
        <v>13598.646000000001</v>
      </c>
      <c r="I692" s="16">
        <f t="shared" si="113"/>
        <v>26515.353999999999</v>
      </c>
      <c r="J692" s="43">
        <v>1.1647448792340104E-2</v>
      </c>
      <c r="K692" s="44">
        <v>16.100000000000001</v>
      </c>
      <c r="L692" s="43">
        <f t="shared" si="108"/>
        <v>3.7504785111335138E-3</v>
      </c>
      <c r="M692" s="43">
        <f t="shared" si="109"/>
        <v>7.8969702812065907E-3</v>
      </c>
      <c r="N692" s="43">
        <f t="shared" si="110"/>
        <v>1.5397927303473618E-2</v>
      </c>
    </row>
    <row r="693" spans="1:14" x14ac:dyDescent="0.25">
      <c r="A693" s="11" t="s">
        <v>46</v>
      </c>
      <c r="B693" s="11" t="s">
        <v>30</v>
      </c>
      <c r="C693" s="11" t="s">
        <v>31</v>
      </c>
      <c r="D693" s="11" t="s">
        <v>58</v>
      </c>
      <c r="E693" s="49">
        <v>115790</v>
      </c>
      <c r="F693" s="15">
        <v>8.1</v>
      </c>
      <c r="G693" s="16">
        <f t="shared" si="111"/>
        <v>18757.98</v>
      </c>
      <c r="H693" s="16">
        <f t="shared" si="112"/>
        <v>97032.02</v>
      </c>
      <c r="I693" s="16">
        <f t="shared" si="113"/>
        <v>134547.98000000001</v>
      </c>
      <c r="J693" s="43">
        <v>5.1645091753778828E-2</v>
      </c>
      <c r="K693" s="44">
        <v>8.1</v>
      </c>
      <c r="L693" s="43">
        <f t="shared" si="108"/>
        <v>8.3665048641121693E-3</v>
      </c>
      <c r="M693" s="43">
        <f t="shared" si="109"/>
        <v>4.3278586889666661E-2</v>
      </c>
      <c r="N693" s="43">
        <f t="shared" si="110"/>
        <v>6.0011596617890996E-2</v>
      </c>
    </row>
    <row r="694" spans="1:14" x14ac:dyDescent="0.25">
      <c r="A694" s="11" t="s">
        <v>46</v>
      </c>
      <c r="B694" s="11" t="s">
        <v>30</v>
      </c>
      <c r="C694" s="11" t="s">
        <v>32</v>
      </c>
      <c r="D694" s="11" t="s">
        <v>58</v>
      </c>
      <c r="E694" s="49">
        <v>145950</v>
      </c>
      <c r="F694" s="15">
        <v>7</v>
      </c>
      <c r="G694" s="16">
        <f t="shared" si="111"/>
        <v>20433</v>
      </c>
      <c r="H694" s="16">
        <f t="shared" si="112"/>
        <v>125517</v>
      </c>
      <c r="I694" s="16">
        <f t="shared" si="113"/>
        <v>166383</v>
      </c>
      <c r="J694" s="43">
        <v>4.1522402751659332E-2</v>
      </c>
      <c r="K694" s="44">
        <v>7</v>
      </c>
      <c r="L694" s="43">
        <f t="shared" si="108"/>
        <v>5.813136385232307E-3</v>
      </c>
      <c r="M694" s="43">
        <f t="shared" si="109"/>
        <v>3.5709266366427024E-2</v>
      </c>
      <c r="N694" s="43">
        <f t="shared" si="110"/>
        <v>4.733553913689164E-2</v>
      </c>
    </row>
    <row r="695" spans="1:14" x14ac:dyDescent="0.25">
      <c r="A695" s="11" t="s">
        <v>46</v>
      </c>
      <c r="B695" s="11" t="s">
        <v>30</v>
      </c>
      <c r="C695" s="11" t="s">
        <v>22</v>
      </c>
      <c r="D695" s="11" t="s">
        <v>58</v>
      </c>
      <c r="E695" s="49">
        <v>97474</v>
      </c>
      <c r="F695" s="15">
        <v>8.1999999999999993</v>
      </c>
      <c r="G695" s="16">
        <f t="shared" si="111"/>
        <v>15985.735999999999</v>
      </c>
      <c r="H695" s="16">
        <f t="shared" si="112"/>
        <v>81488.263999999996</v>
      </c>
      <c r="I695" s="16">
        <f t="shared" si="113"/>
        <v>113459.736</v>
      </c>
      <c r="J695" s="43">
        <v>2.2125575134661523E-2</v>
      </c>
      <c r="K695" s="44">
        <v>8.1999999999999993</v>
      </c>
      <c r="L695" s="43">
        <f t="shared" si="108"/>
        <v>3.6285943220844895E-3</v>
      </c>
      <c r="M695" s="43">
        <f t="shared" si="109"/>
        <v>1.8496980812577033E-2</v>
      </c>
      <c r="N695" s="43">
        <f t="shared" si="110"/>
        <v>2.5754169456746013E-2</v>
      </c>
    </row>
    <row r="696" spans="1:14" x14ac:dyDescent="0.25">
      <c r="A696" s="11" t="s">
        <v>46</v>
      </c>
      <c r="B696" s="11" t="s">
        <v>30</v>
      </c>
      <c r="C696" s="11" t="s">
        <v>1</v>
      </c>
      <c r="D696" s="11" t="s">
        <v>58</v>
      </c>
      <c r="E696" s="49">
        <v>22966</v>
      </c>
      <c r="F696" s="15">
        <v>13.4</v>
      </c>
      <c r="G696" s="16">
        <f t="shared" si="111"/>
        <v>6154.8880000000008</v>
      </c>
      <c r="H696" s="16">
        <f t="shared" si="112"/>
        <v>16811.112000000001</v>
      </c>
      <c r="I696" s="16">
        <f t="shared" si="113"/>
        <v>29120.887999999999</v>
      </c>
      <c r="J696" s="43">
        <v>1.2332737979527419E-2</v>
      </c>
      <c r="K696" s="44">
        <v>13.4</v>
      </c>
      <c r="L696" s="43">
        <f t="shared" si="108"/>
        <v>3.3051737785133482E-3</v>
      </c>
      <c r="M696" s="43">
        <f t="shared" si="109"/>
        <v>9.0275642010140718E-3</v>
      </c>
      <c r="N696" s="43">
        <f t="shared" si="110"/>
        <v>1.5637911758040766E-2</v>
      </c>
    </row>
    <row r="697" spans="1:14" x14ac:dyDescent="0.25">
      <c r="A697" s="11" t="s">
        <v>46</v>
      </c>
      <c r="B697" s="11" t="s">
        <v>30</v>
      </c>
      <c r="C697" s="11" t="s">
        <v>0</v>
      </c>
      <c r="D697" s="11" t="s">
        <v>58</v>
      </c>
      <c r="E697" s="49">
        <v>402237</v>
      </c>
      <c r="F697" s="15">
        <v>3.8</v>
      </c>
      <c r="G697" s="16">
        <f t="shared" si="111"/>
        <v>30570.011999999999</v>
      </c>
      <c r="H697" s="16">
        <f t="shared" si="112"/>
        <v>371666.98800000001</v>
      </c>
      <c r="I697" s="16">
        <f t="shared" si="113"/>
        <v>432807.01199999999</v>
      </c>
      <c r="J697" s="43">
        <v>2.9260624677968142E-2</v>
      </c>
      <c r="K697" s="44">
        <v>3.8</v>
      </c>
      <c r="L697" s="43">
        <f t="shared" si="108"/>
        <v>2.2238074755255789E-3</v>
      </c>
      <c r="M697" s="43">
        <f t="shared" si="109"/>
        <v>2.7036817202442564E-2</v>
      </c>
      <c r="N697" s="43">
        <f t="shared" si="110"/>
        <v>3.1484432153493724E-2</v>
      </c>
    </row>
    <row r="698" spans="1:14" x14ac:dyDescent="0.25">
      <c r="A698" s="11" t="s">
        <v>46</v>
      </c>
      <c r="B698" s="11" t="s">
        <v>44</v>
      </c>
      <c r="C698" s="11" t="s">
        <v>21</v>
      </c>
      <c r="D698" s="11" t="s">
        <v>58</v>
      </c>
      <c r="E698" s="49">
        <v>17455</v>
      </c>
      <c r="F698" s="15">
        <v>17.5</v>
      </c>
      <c r="G698" s="16">
        <f t="shared" si="111"/>
        <v>6109.25</v>
      </c>
      <c r="H698" s="16">
        <f t="shared" si="112"/>
        <v>11345.75</v>
      </c>
      <c r="I698" s="16">
        <f t="shared" si="113"/>
        <v>23564.25</v>
      </c>
      <c r="J698" s="43">
        <v>1.0624576584297539E-2</v>
      </c>
      <c r="K698" s="44">
        <v>17.5</v>
      </c>
      <c r="L698" s="43">
        <f t="shared" si="108"/>
        <v>3.7186018045041384E-3</v>
      </c>
      <c r="M698" s="43">
        <f t="shared" si="109"/>
        <v>6.9059747797934005E-3</v>
      </c>
      <c r="N698" s="43">
        <f t="shared" si="110"/>
        <v>1.4343178388801678E-2</v>
      </c>
    </row>
    <row r="699" spans="1:14" x14ac:dyDescent="0.25">
      <c r="A699" s="11" t="s">
        <v>46</v>
      </c>
      <c r="B699" s="11" t="s">
        <v>44</v>
      </c>
      <c r="C699" s="11" t="s">
        <v>31</v>
      </c>
      <c r="D699" s="11" t="s">
        <v>58</v>
      </c>
      <c r="E699" s="49">
        <v>93579</v>
      </c>
      <c r="F699" s="15">
        <v>8.5</v>
      </c>
      <c r="G699" s="16">
        <f t="shared" si="111"/>
        <v>15908.43</v>
      </c>
      <c r="H699" s="16">
        <f t="shared" si="112"/>
        <v>77670.570000000007</v>
      </c>
      <c r="I699" s="16">
        <f t="shared" si="113"/>
        <v>109487.43</v>
      </c>
      <c r="J699" s="43">
        <v>4.2492161479204364E-2</v>
      </c>
      <c r="K699" s="44">
        <v>8.5</v>
      </c>
      <c r="L699" s="43">
        <f t="shared" si="108"/>
        <v>7.223667451464741E-3</v>
      </c>
      <c r="M699" s="43">
        <f t="shared" si="109"/>
        <v>3.5268494027739621E-2</v>
      </c>
      <c r="N699" s="43">
        <f t="shared" si="110"/>
        <v>4.9715828930669108E-2</v>
      </c>
    </row>
    <row r="700" spans="1:14" x14ac:dyDescent="0.25">
      <c r="A700" s="11" t="s">
        <v>46</v>
      </c>
      <c r="B700" s="11" t="s">
        <v>44</v>
      </c>
      <c r="C700" s="11" t="s">
        <v>32</v>
      </c>
      <c r="D700" s="11" t="s">
        <v>58</v>
      </c>
      <c r="E700" s="49">
        <v>100424</v>
      </c>
      <c r="F700" s="15">
        <v>7.8</v>
      </c>
      <c r="G700" s="16">
        <f t="shared" si="111"/>
        <v>15666.143999999998</v>
      </c>
      <c r="H700" s="16">
        <f t="shared" si="112"/>
        <v>84757.856</v>
      </c>
      <c r="I700" s="16">
        <f t="shared" si="113"/>
        <v>116090.144</v>
      </c>
      <c r="J700" s="43">
        <v>2.8657208433364657E-2</v>
      </c>
      <c r="K700" s="44">
        <v>7.8</v>
      </c>
      <c r="L700" s="43">
        <f t="shared" si="108"/>
        <v>4.4705245156048861E-3</v>
      </c>
      <c r="M700" s="43">
        <f t="shared" si="109"/>
        <v>2.4186683917759771E-2</v>
      </c>
      <c r="N700" s="43">
        <f t="shared" si="110"/>
        <v>3.3127732948969542E-2</v>
      </c>
    </row>
    <row r="701" spans="1:14" x14ac:dyDescent="0.25">
      <c r="A701" s="11" t="s">
        <v>46</v>
      </c>
      <c r="B701" s="11" t="s">
        <v>44</v>
      </c>
      <c r="C701" s="11" t="s">
        <v>22</v>
      </c>
      <c r="D701" s="11" t="s">
        <v>58</v>
      </c>
      <c r="E701" s="49">
        <v>96096</v>
      </c>
      <c r="F701" s="15">
        <v>8.1999999999999993</v>
      </c>
      <c r="G701" s="16">
        <f t="shared" si="111"/>
        <v>15759.743999999999</v>
      </c>
      <c r="H701" s="16">
        <f t="shared" si="112"/>
        <v>80336.255999999994</v>
      </c>
      <c r="I701" s="16">
        <f t="shared" si="113"/>
        <v>111855.74400000001</v>
      </c>
      <c r="J701" s="43">
        <v>2.1324693625071427E-2</v>
      </c>
      <c r="K701" s="44">
        <v>8.1999999999999993</v>
      </c>
      <c r="L701" s="43">
        <f t="shared" si="108"/>
        <v>3.4972497545117135E-3</v>
      </c>
      <c r="M701" s="43">
        <f t="shared" si="109"/>
        <v>1.7827443870559713E-2</v>
      </c>
      <c r="N701" s="43">
        <f t="shared" si="110"/>
        <v>2.4821943379583142E-2</v>
      </c>
    </row>
    <row r="702" spans="1:14" x14ac:dyDescent="0.25">
      <c r="A702" s="11" t="s">
        <v>46</v>
      </c>
      <c r="B702" s="11" t="s">
        <v>44</v>
      </c>
      <c r="C702" s="11" t="s">
        <v>1</v>
      </c>
      <c r="D702" s="11" t="s">
        <v>58</v>
      </c>
      <c r="E702" s="49">
        <v>24966</v>
      </c>
      <c r="F702" s="15">
        <v>13.4</v>
      </c>
      <c r="G702" s="16">
        <f t="shared" si="111"/>
        <v>6690.8880000000008</v>
      </c>
      <c r="H702" s="16">
        <f t="shared" si="112"/>
        <v>18275.112000000001</v>
      </c>
      <c r="I702" s="16">
        <f t="shared" si="113"/>
        <v>31656.887999999999</v>
      </c>
      <c r="J702" s="43">
        <v>1.0915310377633188E-2</v>
      </c>
      <c r="K702" s="44">
        <v>13.4</v>
      </c>
      <c r="L702" s="43">
        <f t="shared" si="108"/>
        <v>2.9253031812056947E-3</v>
      </c>
      <c r="M702" s="43">
        <f t="shared" si="109"/>
        <v>7.9900071964274927E-3</v>
      </c>
      <c r="N702" s="43">
        <f t="shared" si="110"/>
        <v>1.3840613558838883E-2</v>
      </c>
    </row>
    <row r="703" spans="1:14" x14ac:dyDescent="0.25">
      <c r="A703" s="11" t="s">
        <v>46</v>
      </c>
      <c r="B703" s="11" t="s">
        <v>44</v>
      </c>
      <c r="C703" s="11" t="s">
        <v>0</v>
      </c>
      <c r="D703" s="11" t="s">
        <v>58</v>
      </c>
      <c r="E703" s="49">
        <v>332520</v>
      </c>
      <c r="F703" s="15">
        <v>4.4000000000000004</v>
      </c>
      <c r="G703" s="16">
        <f t="shared" si="111"/>
        <v>29261.760000000006</v>
      </c>
      <c r="H703" s="16">
        <f t="shared" si="112"/>
        <v>303258.23999999999</v>
      </c>
      <c r="I703" s="16">
        <f t="shared" si="113"/>
        <v>361781.76000000001</v>
      </c>
      <c r="J703" s="43">
        <v>2.3511204518631208E-2</v>
      </c>
      <c r="K703" s="44">
        <v>4.4000000000000004</v>
      </c>
      <c r="L703" s="43">
        <f t="shared" si="108"/>
        <v>2.0689859976395462E-3</v>
      </c>
      <c r="M703" s="43">
        <f t="shared" si="109"/>
        <v>2.1442218520991662E-2</v>
      </c>
      <c r="N703" s="43">
        <f t="shared" si="110"/>
        <v>2.5580190516270754E-2</v>
      </c>
    </row>
    <row r="704" spans="1:14" x14ac:dyDescent="0.25">
      <c r="A704" s="11" t="s">
        <v>46</v>
      </c>
      <c r="B704" s="11" t="s">
        <v>19</v>
      </c>
      <c r="C704" s="11" t="s">
        <v>21</v>
      </c>
      <c r="D704" s="11" t="s">
        <v>153</v>
      </c>
      <c r="E704" s="49">
        <v>3364897</v>
      </c>
      <c r="F704" s="15">
        <v>0.4</v>
      </c>
      <c r="G704" s="16">
        <f t="shared" si="111"/>
        <v>26919.175999999999</v>
      </c>
      <c r="H704" s="16">
        <f t="shared" si="112"/>
        <v>3337977.824</v>
      </c>
      <c r="I704" s="16">
        <f t="shared" si="113"/>
        <v>3391816.176</v>
      </c>
    </row>
    <row r="705" spans="1:9" x14ac:dyDescent="0.25">
      <c r="A705" s="11" t="s">
        <v>46</v>
      </c>
      <c r="B705" s="11" t="s">
        <v>19</v>
      </c>
      <c r="C705" s="11" t="s">
        <v>31</v>
      </c>
      <c r="D705" s="11" t="s">
        <v>153</v>
      </c>
      <c r="E705" s="49">
        <v>4444298</v>
      </c>
      <c r="F705" s="15">
        <v>0.4</v>
      </c>
      <c r="G705" s="16">
        <f t="shared" si="111"/>
        <v>35554.384000000005</v>
      </c>
      <c r="H705" s="16">
        <f t="shared" si="112"/>
        <v>4408743.6160000004</v>
      </c>
      <c r="I705" s="16">
        <f t="shared" si="113"/>
        <v>4479852.3839999996</v>
      </c>
    </row>
    <row r="706" spans="1:9" x14ac:dyDescent="0.25">
      <c r="A706" s="11" t="s">
        <v>46</v>
      </c>
      <c r="B706" s="11" t="s">
        <v>19</v>
      </c>
      <c r="C706" s="11" t="s">
        <v>32</v>
      </c>
      <c r="D706" s="11" t="s">
        <v>153</v>
      </c>
      <c r="E706" s="49">
        <v>7019289</v>
      </c>
      <c r="F706" s="15">
        <v>0.3</v>
      </c>
      <c r="G706" s="16">
        <f t="shared" si="111"/>
        <v>42115.733999999997</v>
      </c>
      <c r="H706" s="16">
        <f t="shared" si="112"/>
        <v>6977173.2659999998</v>
      </c>
      <c r="I706" s="16">
        <f t="shared" si="113"/>
        <v>7061404.7340000002</v>
      </c>
    </row>
    <row r="707" spans="1:9" x14ac:dyDescent="0.25">
      <c r="A707" s="11" t="s">
        <v>46</v>
      </c>
      <c r="B707" s="11" t="s">
        <v>19</v>
      </c>
      <c r="C707" s="11" t="s">
        <v>22</v>
      </c>
      <c r="D707" s="11" t="s">
        <v>153</v>
      </c>
      <c r="E707" s="49">
        <v>8911815</v>
      </c>
      <c r="F707" s="15">
        <v>0.3</v>
      </c>
      <c r="G707" s="16">
        <f t="shared" si="111"/>
        <v>53470.89</v>
      </c>
      <c r="H707" s="16">
        <f t="shared" si="112"/>
        <v>8858344.1099999994</v>
      </c>
      <c r="I707" s="16">
        <f t="shared" si="113"/>
        <v>8965285.8900000006</v>
      </c>
    </row>
    <row r="708" spans="1:9" x14ac:dyDescent="0.25">
      <c r="A708" s="11" t="s">
        <v>46</v>
      </c>
      <c r="B708" s="11" t="s">
        <v>19</v>
      </c>
      <c r="C708" s="11" t="s">
        <v>1</v>
      </c>
      <c r="D708" s="11" t="s">
        <v>153</v>
      </c>
      <c r="E708" s="49">
        <v>4149444</v>
      </c>
      <c r="F708" s="15">
        <v>0.3</v>
      </c>
      <c r="G708" s="16">
        <f t="shared" si="111"/>
        <v>24896.664000000001</v>
      </c>
      <c r="H708" s="16">
        <f t="shared" si="112"/>
        <v>4124547.3360000001</v>
      </c>
      <c r="I708" s="16">
        <f t="shared" si="113"/>
        <v>4174340.6639999999</v>
      </c>
    </row>
    <row r="709" spans="1:9" x14ac:dyDescent="0.25">
      <c r="A709" s="11" t="s">
        <v>46</v>
      </c>
      <c r="B709" s="11" t="s">
        <v>19</v>
      </c>
      <c r="C709" s="11" t="s">
        <v>0</v>
      </c>
      <c r="D709" s="11" t="s">
        <v>153</v>
      </c>
      <c r="E709" s="49">
        <v>27889743</v>
      </c>
      <c r="F709" s="15">
        <v>0.3</v>
      </c>
      <c r="G709" s="16">
        <f t="shared" si="111"/>
        <v>167338.45799999998</v>
      </c>
      <c r="H709" s="16">
        <f t="shared" si="112"/>
        <v>27722404.541999999</v>
      </c>
      <c r="I709" s="16">
        <f t="shared" si="113"/>
        <v>28057081.458000001</v>
      </c>
    </row>
    <row r="710" spans="1:9" x14ac:dyDescent="0.25">
      <c r="A710" s="11" t="s">
        <v>46</v>
      </c>
      <c r="B710" s="11" t="s">
        <v>30</v>
      </c>
      <c r="C710" s="11" t="s">
        <v>21</v>
      </c>
      <c r="D710" s="11" t="s">
        <v>153</v>
      </c>
      <c r="E710" s="49">
        <v>1722008</v>
      </c>
      <c r="F710" s="15">
        <v>1.3</v>
      </c>
      <c r="G710" s="16">
        <f t="shared" si="111"/>
        <v>44772.207999999999</v>
      </c>
      <c r="H710" s="16">
        <f t="shared" si="112"/>
        <v>1677235.7919999999</v>
      </c>
      <c r="I710" s="16">
        <f t="shared" si="113"/>
        <v>1766780.2080000001</v>
      </c>
    </row>
    <row r="711" spans="1:9" x14ac:dyDescent="0.25">
      <c r="A711" s="11" t="s">
        <v>46</v>
      </c>
      <c r="B711" s="11" t="s">
        <v>30</v>
      </c>
      <c r="C711" s="11" t="s">
        <v>31</v>
      </c>
      <c r="D711" s="11" t="s">
        <v>153</v>
      </c>
      <c r="E711" s="49">
        <v>2242033</v>
      </c>
      <c r="F711" s="15">
        <v>1.3</v>
      </c>
      <c r="G711" s="16">
        <f t="shared" si="111"/>
        <v>58292.858</v>
      </c>
      <c r="H711" s="16">
        <f t="shared" si="112"/>
        <v>2183740.142</v>
      </c>
      <c r="I711" s="16">
        <f t="shared" si="113"/>
        <v>2300325.858</v>
      </c>
    </row>
    <row r="712" spans="1:9" x14ac:dyDescent="0.25">
      <c r="A712" s="11" t="s">
        <v>46</v>
      </c>
      <c r="B712" s="11" t="s">
        <v>30</v>
      </c>
      <c r="C712" s="11" t="s">
        <v>32</v>
      </c>
      <c r="D712" s="11" t="s">
        <v>153</v>
      </c>
      <c r="E712" s="49">
        <v>3514970</v>
      </c>
      <c r="F712" s="15">
        <v>1</v>
      </c>
      <c r="G712" s="16">
        <f t="shared" si="111"/>
        <v>70299.399999999994</v>
      </c>
      <c r="H712" s="16">
        <f t="shared" si="112"/>
        <v>3444670.6</v>
      </c>
      <c r="I712" s="16">
        <f t="shared" si="113"/>
        <v>3585269.4</v>
      </c>
    </row>
    <row r="713" spans="1:9" x14ac:dyDescent="0.25">
      <c r="A713" s="11" t="s">
        <v>46</v>
      </c>
      <c r="B713" s="11" t="s">
        <v>30</v>
      </c>
      <c r="C713" s="11" t="s">
        <v>22</v>
      </c>
      <c r="D713" s="11" t="s">
        <v>153</v>
      </c>
      <c r="E713" s="49">
        <v>4405490</v>
      </c>
      <c r="F713" s="15">
        <v>0.9</v>
      </c>
      <c r="G713" s="16">
        <f t="shared" si="111"/>
        <v>79298.820000000007</v>
      </c>
      <c r="H713" s="16">
        <f t="shared" si="112"/>
        <v>4326191.18</v>
      </c>
      <c r="I713" s="16">
        <f t="shared" si="113"/>
        <v>4484788.82</v>
      </c>
    </row>
    <row r="714" spans="1:9" x14ac:dyDescent="0.25">
      <c r="A714" s="11" t="s">
        <v>46</v>
      </c>
      <c r="B714" s="11" t="s">
        <v>30</v>
      </c>
      <c r="C714" s="11" t="s">
        <v>1</v>
      </c>
      <c r="D714" s="11" t="s">
        <v>153</v>
      </c>
      <c r="E714" s="49">
        <v>1862198</v>
      </c>
      <c r="F714" s="15">
        <v>1.2</v>
      </c>
      <c r="G714" s="16">
        <f t="shared" si="111"/>
        <v>44692.752</v>
      </c>
      <c r="H714" s="16">
        <f t="shared" si="112"/>
        <v>1817505.2479999999</v>
      </c>
      <c r="I714" s="16">
        <f t="shared" si="113"/>
        <v>1906890.7520000001</v>
      </c>
    </row>
    <row r="715" spans="1:9" x14ac:dyDescent="0.25">
      <c r="A715" s="11" t="s">
        <v>46</v>
      </c>
      <c r="B715" s="11" t="s">
        <v>30</v>
      </c>
      <c r="C715" s="11" t="s">
        <v>0</v>
      </c>
      <c r="D715" s="11" t="s">
        <v>153</v>
      </c>
      <c r="E715" s="49">
        <v>13746699</v>
      </c>
      <c r="F715" s="15">
        <v>0.5</v>
      </c>
      <c r="G715" s="16">
        <f t="shared" si="111"/>
        <v>137466.99</v>
      </c>
      <c r="H715" s="16">
        <f t="shared" si="112"/>
        <v>13609232.01</v>
      </c>
      <c r="I715" s="16">
        <f t="shared" si="113"/>
        <v>13884165.99</v>
      </c>
    </row>
    <row r="716" spans="1:9" x14ac:dyDescent="0.25">
      <c r="A716" s="11" t="s">
        <v>46</v>
      </c>
      <c r="B716" s="11" t="s">
        <v>44</v>
      </c>
      <c r="C716" s="11" t="s">
        <v>21</v>
      </c>
      <c r="D716" s="11" t="s">
        <v>153</v>
      </c>
      <c r="E716" s="49">
        <v>1642889</v>
      </c>
      <c r="F716" s="15">
        <v>1.3</v>
      </c>
      <c r="G716" s="16">
        <f t="shared" si="111"/>
        <v>42715.114000000001</v>
      </c>
      <c r="H716" s="16">
        <f t="shared" si="112"/>
        <v>1600173.8859999999</v>
      </c>
      <c r="I716" s="16">
        <f t="shared" si="113"/>
        <v>1685604.1140000001</v>
      </c>
    </row>
    <row r="717" spans="1:9" x14ac:dyDescent="0.25">
      <c r="A717" s="11" t="s">
        <v>46</v>
      </c>
      <c r="B717" s="11" t="s">
        <v>44</v>
      </c>
      <c r="C717" s="11" t="s">
        <v>31</v>
      </c>
      <c r="D717" s="11" t="s">
        <v>153</v>
      </c>
      <c r="E717" s="49">
        <v>2202265</v>
      </c>
      <c r="F717" s="15">
        <v>1.3</v>
      </c>
      <c r="G717" s="16">
        <f t="shared" si="111"/>
        <v>57258.89</v>
      </c>
      <c r="H717" s="16">
        <f t="shared" si="112"/>
        <v>2145006.11</v>
      </c>
      <c r="I717" s="16">
        <f t="shared" si="113"/>
        <v>2259523.89</v>
      </c>
    </row>
    <row r="718" spans="1:9" x14ac:dyDescent="0.25">
      <c r="A718" s="11" t="s">
        <v>46</v>
      </c>
      <c r="B718" s="11" t="s">
        <v>44</v>
      </c>
      <c r="C718" s="11" t="s">
        <v>32</v>
      </c>
      <c r="D718" s="11" t="s">
        <v>153</v>
      </c>
      <c r="E718" s="49">
        <v>3504319</v>
      </c>
      <c r="F718" s="15">
        <v>1</v>
      </c>
      <c r="G718" s="16">
        <f t="shared" si="111"/>
        <v>70086.38</v>
      </c>
      <c r="H718" s="16">
        <f t="shared" si="112"/>
        <v>3434232.62</v>
      </c>
      <c r="I718" s="16">
        <f t="shared" si="113"/>
        <v>3574405.38</v>
      </c>
    </row>
    <row r="719" spans="1:9" x14ac:dyDescent="0.25">
      <c r="A719" s="11" t="s">
        <v>46</v>
      </c>
      <c r="B719" s="11" t="s">
        <v>44</v>
      </c>
      <c r="C719" s="11" t="s">
        <v>22</v>
      </c>
      <c r="D719" s="11" t="s">
        <v>153</v>
      </c>
      <c r="E719" s="49">
        <v>4506325</v>
      </c>
      <c r="F719" s="15">
        <v>0.9</v>
      </c>
      <c r="G719" s="16">
        <f t="shared" si="111"/>
        <v>81113.850000000006</v>
      </c>
      <c r="H719" s="16">
        <f t="shared" si="112"/>
        <v>4425211.1500000004</v>
      </c>
      <c r="I719" s="16">
        <f t="shared" si="113"/>
        <v>4587438.8499999996</v>
      </c>
    </row>
    <row r="720" spans="1:9" x14ac:dyDescent="0.25">
      <c r="A720" s="11" t="s">
        <v>46</v>
      </c>
      <c r="B720" s="11" t="s">
        <v>44</v>
      </c>
      <c r="C720" s="11" t="s">
        <v>1</v>
      </c>
      <c r="D720" s="11" t="s">
        <v>153</v>
      </c>
      <c r="E720" s="49">
        <v>2287246</v>
      </c>
      <c r="F720" s="15">
        <v>1</v>
      </c>
      <c r="G720" s="16">
        <f t="shared" si="111"/>
        <v>45744.92</v>
      </c>
      <c r="H720" s="16">
        <f t="shared" si="112"/>
        <v>2241501.08</v>
      </c>
      <c r="I720" s="16">
        <f t="shared" si="113"/>
        <v>2332990.92</v>
      </c>
    </row>
    <row r="721" spans="1:14" x14ac:dyDescent="0.25">
      <c r="A721" s="11" t="s">
        <v>46</v>
      </c>
      <c r="B721" s="11" t="s">
        <v>44</v>
      </c>
      <c r="C721" s="11" t="s">
        <v>0</v>
      </c>
      <c r="D721" s="11" t="s">
        <v>153</v>
      </c>
      <c r="E721" s="49">
        <v>14143044</v>
      </c>
      <c r="F721" s="15">
        <v>0.5</v>
      </c>
      <c r="G721" s="16">
        <f t="shared" si="111"/>
        <v>141430.44</v>
      </c>
      <c r="H721" s="16">
        <f t="shared" si="112"/>
        <v>14001613.560000001</v>
      </c>
      <c r="I721" s="16">
        <f t="shared" si="113"/>
        <v>14284474.439999999</v>
      </c>
    </row>
    <row r="722" spans="1:14" x14ac:dyDescent="0.25">
      <c r="A722" s="11" t="s">
        <v>47</v>
      </c>
      <c r="B722" s="11" t="s">
        <v>19</v>
      </c>
      <c r="C722" s="11" t="s">
        <v>21</v>
      </c>
      <c r="D722" s="11" t="s">
        <v>56</v>
      </c>
      <c r="E722" s="49">
        <v>373006</v>
      </c>
      <c r="F722" s="15">
        <v>3.8</v>
      </c>
      <c r="G722" s="16">
        <f t="shared" si="111"/>
        <v>28348.456000000002</v>
      </c>
      <c r="H722" s="16">
        <f t="shared" si="112"/>
        <v>344657.54399999999</v>
      </c>
      <c r="I722" s="16">
        <f t="shared" si="113"/>
        <v>401354.45600000001</v>
      </c>
      <c r="J722" s="43">
        <v>0.11156237148475763</v>
      </c>
      <c r="K722" s="44">
        <v>3.8</v>
      </c>
      <c r="L722" s="43">
        <f t="shared" ref="L722:L753" si="114">2*(J722*K722/100)</f>
        <v>8.4787402328415796E-3</v>
      </c>
      <c r="M722" s="43">
        <f t="shared" ref="M722:M753" si="115">J722-L722</f>
        <v>0.10308363125191605</v>
      </c>
      <c r="N722" s="43">
        <f t="shared" ref="N722:N753" si="116">J722+L722</f>
        <v>0.12004111171759921</v>
      </c>
    </row>
    <row r="723" spans="1:14" x14ac:dyDescent="0.25">
      <c r="A723" s="11" t="s">
        <v>47</v>
      </c>
      <c r="B723" s="11" t="s">
        <v>19</v>
      </c>
      <c r="C723" s="11" t="s">
        <v>31</v>
      </c>
      <c r="D723" s="11" t="s">
        <v>56</v>
      </c>
      <c r="E723" s="49">
        <v>1260314</v>
      </c>
      <c r="F723" s="15">
        <v>2.4</v>
      </c>
      <c r="G723" s="16">
        <f t="shared" si="111"/>
        <v>60495.072</v>
      </c>
      <c r="H723" s="16">
        <f t="shared" si="112"/>
        <v>1199818.9280000001</v>
      </c>
      <c r="I723" s="16">
        <f t="shared" si="113"/>
        <v>1320809.0719999999</v>
      </c>
      <c r="J723" s="43">
        <v>0.27569167150465212</v>
      </c>
      <c r="K723" s="44">
        <v>2.4</v>
      </c>
      <c r="L723" s="43">
        <f t="shared" si="114"/>
        <v>1.3233200232223302E-2</v>
      </c>
      <c r="M723" s="43">
        <f t="shared" si="115"/>
        <v>0.26245847127242883</v>
      </c>
      <c r="N723" s="43">
        <f t="shared" si="116"/>
        <v>0.28892487173687542</v>
      </c>
    </row>
    <row r="724" spans="1:14" x14ac:dyDescent="0.25">
      <c r="A724" s="11" t="s">
        <v>47</v>
      </c>
      <c r="B724" s="11" t="s">
        <v>19</v>
      </c>
      <c r="C724" s="11" t="s">
        <v>32</v>
      </c>
      <c r="D724" s="11" t="s">
        <v>56</v>
      </c>
      <c r="E724" s="49">
        <v>1625888</v>
      </c>
      <c r="F724" s="15">
        <v>2</v>
      </c>
      <c r="G724" s="16">
        <f t="shared" si="111"/>
        <v>65035.519999999997</v>
      </c>
      <c r="H724" s="16">
        <f t="shared" si="112"/>
        <v>1560852.48</v>
      </c>
      <c r="I724" s="16">
        <f t="shared" si="113"/>
        <v>1690923.52</v>
      </c>
      <c r="J724" s="43">
        <v>0.23607726966687434</v>
      </c>
      <c r="K724" s="44">
        <v>2</v>
      </c>
      <c r="L724" s="43">
        <f t="shared" si="114"/>
        <v>9.4430907866749729E-3</v>
      </c>
      <c r="M724" s="43">
        <f t="shared" si="115"/>
        <v>0.22663417888019938</v>
      </c>
      <c r="N724" s="43">
        <f t="shared" si="116"/>
        <v>0.2455203604535493</v>
      </c>
    </row>
    <row r="725" spans="1:14" x14ac:dyDescent="0.25">
      <c r="A725" s="11" t="s">
        <v>47</v>
      </c>
      <c r="B725" s="11" t="s">
        <v>19</v>
      </c>
      <c r="C725" s="11" t="s">
        <v>22</v>
      </c>
      <c r="D725" s="11" t="s">
        <v>56</v>
      </c>
      <c r="E725" s="49">
        <v>2134218</v>
      </c>
      <c r="F725" s="15">
        <v>1.8</v>
      </c>
      <c r="G725" s="16">
        <f t="shared" si="111"/>
        <v>76831.847999999998</v>
      </c>
      <c r="H725" s="16">
        <f t="shared" si="112"/>
        <v>2057386.152</v>
      </c>
      <c r="I725" s="16">
        <f t="shared" si="113"/>
        <v>2211049.8480000002</v>
      </c>
      <c r="J725" s="43">
        <v>0.22789775120784683</v>
      </c>
      <c r="K725" s="44">
        <v>1.8</v>
      </c>
      <c r="L725" s="43">
        <f t="shared" si="114"/>
        <v>8.2043190434824866E-3</v>
      </c>
      <c r="M725" s="43">
        <f t="shared" si="115"/>
        <v>0.21969343216436435</v>
      </c>
      <c r="N725" s="43">
        <f t="shared" si="116"/>
        <v>0.23610207025132932</v>
      </c>
    </row>
    <row r="726" spans="1:14" x14ac:dyDescent="0.25">
      <c r="A726" s="11" t="s">
        <v>47</v>
      </c>
      <c r="B726" s="11" t="s">
        <v>19</v>
      </c>
      <c r="C726" s="11" t="s">
        <v>1</v>
      </c>
      <c r="D726" s="11" t="s">
        <v>56</v>
      </c>
      <c r="E726" s="49">
        <v>450408</v>
      </c>
      <c r="F726" s="15">
        <v>2.7</v>
      </c>
      <c r="G726" s="16">
        <f t="shared" si="111"/>
        <v>24322.032000000003</v>
      </c>
      <c r="H726" s="16">
        <f t="shared" si="112"/>
        <v>426085.96799999999</v>
      </c>
      <c r="I726" s="16">
        <f t="shared" si="113"/>
        <v>474730.03200000001</v>
      </c>
      <c r="J726" s="43">
        <v>0.10192599136767361</v>
      </c>
      <c r="K726" s="44">
        <v>2.8</v>
      </c>
      <c r="L726" s="43">
        <f t="shared" si="114"/>
        <v>5.7078555165897219E-3</v>
      </c>
      <c r="M726" s="43">
        <f t="shared" si="115"/>
        <v>9.621813585108388E-2</v>
      </c>
      <c r="N726" s="43">
        <f t="shared" si="116"/>
        <v>0.10763384688426333</v>
      </c>
    </row>
    <row r="727" spans="1:14" x14ac:dyDescent="0.25">
      <c r="A727" s="11" t="s">
        <v>47</v>
      </c>
      <c r="B727" s="11" t="s">
        <v>19</v>
      </c>
      <c r="C727" s="11" t="s">
        <v>0</v>
      </c>
      <c r="D727" s="11" t="s">
        <v>56</v>
      </c>
      <c r="E727" s="49">
        <v>5843834</v>
      </c>
      <c r="F727" s="15">
        <v>1.1000000000000001</v>
      </c>
      <c r="G727" s="16">
        <f t="shared" si="111"/>
        <v>128564.34800000001</v>
      </c>
      <c r="H727" s="16">
        <f t="shared" si="112"/>
        <v>5715269.6519999998</v>
      </c>
      <c r="I727" s="16">
        <f t="shared" si="113"/>
        <v>5972398.3480000002</v>
      </c>
      <c r="J727" s="43">
        <v>0.20443126090444722</v>
      </c>
      <c r="K727" s="44">
        <v>1.1000000000000001</v>
      </c>
      <c r="L727" s="43">
        <f t="shared" si="114"/>
        <v>4.4974877398978388E-3</v>
      </c>
      <c r="M727" s="43">
        <f t="shared" si="115"/>
        <v>0.19993377316454938</v>
      </c>
      <c r="N727" s="43">
        <f t="shared" si="116"/>
        <v>0.20892874864434505</v>
      </c>
    </row>
    <row r="728" spans="1:14" x14ac:dyDescent="0.25">
      <c r="A728" s="11" t="s">
        <v>47</v>
      </c>
      <c r="B728" s="11" t="s">
        <v>30</v>
      </c>
      <c r="C728" s="11" t="s">
        <v>21</v>
      </c>
      <c r="D728" s="11" t="s">
        <v>56</v>
      </c>
      <c r="E728" s="49">
        <v>216385</v>
      </c>
      <c r="F728" s="15">
        <v>5.0999999999999996</v>
      </c>
      <c r="G728" s="16">
        <f t="shared" si="111"/>
        <v>22071.27</v>
      </c>
      <c r="H728" s="16">
        <f t="shared" si="112"/>
        <v>194313.73</v>
      </c>
      <c r="I728" s="16">
        <f t="shared" si="113"/>
        <v>238456.27</v>
      </c>
      <c r="J728" s="43">
        <v>0.12652132856604092</v>
      </c>
      <c r="K728" s="44">
        <v>5.0999999999999996</v>
      </c>
      <c r="L728" s="43">
        <f t="shared" si="114"/>
        <v>1.2905175513736173E-2</v>
      </c>
      <c r="M728" s="43">
        <f t="shared" si="115"/>
        <v>0.11361615305230476</v>
      </c>
      <c r="N728" s="43">
        <f t="shared" si="116"/>
        <v>0.13942650407977711</v>
      </c>
    </row>
    <row r="729" spans="1:14" x14ac:dyDescent="0.25">
      <c r="A729" s="11" t="s">
        <v>47</v>
      </c>
      <c r="B729" s="11" t="s">
        <v>30</v>
      </c>
      <c r="C729" s="11" t="s">
        <v>31</v>
      </c>
      <c r="D729" s="11" t="s">
        <v>56</v>
      </c>
      <c r="E729" s="49">
        <v>731338</v>
      </c>
      <c r="F729" s="15">
        <v>3.6</v>
      </c>
      <c r="G729" s="16">
        <f t="shared" si="111"/>
        <v>52656.336000000003</v>
      </c>
      <c r="H729" s="16">
        <f t="shared" si="112"/>
        <v>678681.66399999999</v>
      </c>
      <c r="I729" s="16">
        <f t="shared" si="113"/>
        <v>783994.33600000001</v>
      </c>
      <c r="J729" s="43">
        <v>0.31591820161039502</v>
      </c>
      <c r="K729" s="44">
        <v>3.3</v>
      </c>
      <c r="L729" s="43">
        <f t="shared" si="114"/>
        <v>2.0850601306286069E-2</v>
      </c>
      <c r="M729" s="43">
        <f t="shared" si="115"/>
        <v>0.29506760030410895</v>
      </c>
      <c r="N729" s="43">
        <f t="shared" si="116"/>
        <v>0.3367688029166811</v>
      </c>
    </row>
    <row r="730" spans="1:14" x14ac:dyDescent="0.25">
      <c r="A730" s="11" t="s">
        <v>47</v>
      </c>
      <c r="B730" s="11" t="s">
        <v>30</v>
      </c>
      <c r="C730" s="11" t="s">
        <v>32</v>
      </c>
      <c r="D730" s="11" t="s">
        <v>56</v>
      </c>
      <c r="E730" s="49">
        <v>938626</v>
      </c>
      <c r="F730" s="15">
        <v>3</v>
      </c>
      <c r="G730" s="16">
        <f t="shared" si="111"/>
        <v>56317.56</v>
      </c>
      <c r="H730" s="16">
        <f t="shared" si="112"/>
        <v>882308.44</v>
      </c>
      <c r="I730" s="16">
        <f t="shared" si="113"/>
        <v>994943.56</v>
      </c>
      <c r="J730" s="43">
        <v>0.27295724670365124</v>
      </c>
      <c r="K730" s="44">
        <v>3</v>
      </c>
      <c r="L730" s="43">
        <f t="shared" si="114"/>
        <v>1.6377434802219076E-2</v>
      </c>
      <c r="M730" s="43">
        <f t="shared" si="115"/>
        <v>0.25657981190143214</v>
      </c>
      <c r="N730" s="43">
        <f t="shared" si="116"/>
        <v>0.28933468150587033</v>
      </c>
    </row>
    <row r="731" spans="1:14" x14ac:dyDescent="0.25">
      <c r="A731" s="11" t="s">
        <v>47</v>
      </c>
      <c r="B731" s="11" t="s">
        <v>30</v>
      </c>
      <c r="C731" s="11" t="s">
        <v>22</v>
      </c>
      <c r="D731" s="11" t="s">
        <v>56</v>
      </c>
      <c r="E731" s="49">
        <v>1186366</v>
      </c>
      <c r="F731" s="15">
        <v>2.7</v>
      </c>
      <c r="G731" s="16">
        <f t="shared" si="111"/>
        <v>64063.764000000003</v>
      </c>
      <c r="H731" s="16">
        <f t="shared" si="112"/>
        <v>1122302.236</v>
      </c>
      <c r="I731" s="16">
        <f t="shared" si="113"/>
        <v>1250429.764</v>
      </c>
      <c r="J731" s="43">
        <v>0.2556789662894518</v>
      </c>
      <c r="K731" s="44">
        <v>2.5</v>
      </c>
      <c r="L731" s="43">
        <f t="shared" si="114"/>
        <v>1.278394831447259E-2</v>
      </c>
      <c r="M731" s="43">
        <f t="shared" si="115"/>
        <v>0.2428950179749792</v>
      </c>
      <c r="N731" s="43">
        <f t="shared" si="116"/>
        <v>0.26846291460392441</v>
      </c>
    </row>
    <row r="732" spans="1:14" x14ac:dyDescent="0.25">
      <c r="A732" s="11" t="s">
        <v>47</v>
      </c>
      <c r="B732" s="11" t="s">
        <v>30</v>
      </c>
      <c r="C732" s="11" t="s">
        <v>1</v>
      </c>
      <c r="D732" s="11" t="s">
        <v>56</v>
      </c>
      <c r="E732" s="49">
        <v>227082</v>
      </c>
      <c r="F732" s="15">
        <v>4.3</v>
      </c>
      <c r="G732" s="16">
        <f t="shared" si="111"/>
        <v>19529.052</v>
      </c>
      <c r="H732" s="16">
        <f t="shared" si="112"/>
        <v>207552.948</v>
      </c>
      <c r="I732" s="16">
        <f t="shared" si="113"/>
        <v>246611.052</v>
      </c>
      <c r="J732" s="43">
        <v>0.11383161210570587</v>
      </c>
      <c r="K732" s="44">
        <v>4.0999999999999996</v>
      </c>
      <c r="L732" s="43">
        <f t="shared" si="114"/>
        <v>9.3341921926678798E-3</v>
      </c>
      <c r="M732" s="43">
        <f t="shared" si="115"/>
        <v>0.10449741991303799</v>
      </c>
      <c r="N732" s="43">
        <f t="shared" si="116"/>
        <v>0.12316580429837376</v>
      </c>
    </row>
    <row r="733" spans="1:14" x14ac:dyDescent="0.25">
      <c r="A733" s="11" t="s">
        <v>47</v>
      </c>
      <c r="B733" s="11" t="s">
        <v>30</v>
      </c>
      <c r="C733" s="11" t="s">
        <v>0</v>
      </c>
      <c r="D733" s="11" t="s">
        <v>56</v>
      </c>
      <c r="E733" s="49">
        <v>3299797</v>
      </c>
      <c r="F733" s="15">
        <v>1.4</v>
      </c>
      <c r="G733" s="16">
        <f t="shared" si="111"/>
        <v>92394.315999999992</v>
      </c>
      <c r="H733" s="16">
        <f t="shared" si="112"/>
        <v>3207402.6839999999</v>
      </c>
      <c r="I733" s="16">
        <f t="shared" si="113"/>
        <v>3392191.3160000001</v>
      </c>
      <c r="J733" s="43">
        <v>0.23404626556565475</v>
      </c>
      <c r="K733" s="44">
        <v>1.4</v>
      </c>
      <c r="L733" s="43">
        <f t="shared" si="114"/>
        <v>6.5532954358383322E-3</v>
      </c>
      <c r="M733" s="43">
        <f t="shared" si="115"/>
        <v>0.22749297012981642</v>
      </c>
      <c r="N733" s="43">
        <f t="shared" si="116"/>
        <v>0.24059956100149307</v>
      </c>
    </row>
    <row r="734" spans="1:14" x14ac:dyDescent="0.25">
      <c r="A734" s="11" t="s">
        <v>47</v>
      </c>
      <c r="B734" s="11" t="s">
        <v>44</v>
      </c>
      <c r="C734" s="11" t="s">
        <v>21</v>
      </c>
      <c r="D734" s="11" t="s">
        <v>56</v>
      </c>
      <c r="E734" s="49">
        <v>156621</v>
      </c>
      <c r="F734" s="15">
        <v>6.1</v>
      </c>
      <c r="G734" s="16">
        <f t="shared" si="111"/>
        <v>19107.761999999999</v>
      </c>
      <c r="H734" s="16">
        <f t="shared" si="112"/>
        <v>137513.23800000001</v>
      </c>
      <c r="I734" s="16">
        <f t="shared" si="113"/>
        <v>175728.76199999999</v>
      </c>
      <c r="J734" s="43">
        <v>9.5897649414343533E-2</v>
      </c>
      <c r="K734" s="44">
        <v>6.1</v>
      </c>
      <c r="L734" s="43">
        <f t="shared" si="114"/>
        <v>1.169951322854991E-2</v>
      </c>
      <c r="M734" s="43">
        <f t="shared" si="115"/>
        <v>8.4198136185793623E-2</v>
      </c>
      <c r="N734" s="43">
        <f t="shared" si="116"/>
        <v>0.10759716264289344</v>
      </c>
    </row>
    <row r="735" spans="1:14" x14ac:dyDescent="0.25">
      <c r="A735" s="11" t="s">
        <v>47</v>
      </c>
      <c r="B735" s="11" t="s">
        <v>44</v>
      </c>
      <c r="C735" s="11" t="s">
        <v>31</v>
      </c>
      <c r="D735" s="11" t="s">
        <v>56</v>
      </c>
      <c r="E735" s="49">
        <v>528976</v>
      </c>
      <c r="F735" s="15">
        <v>3.6</v>
      </c>
      <c r="G735" s="16">
        <f t="shared" si="111"/>
        <v>38086.272000000004</v>
      </c>
      <c r="H735" s="16">
        <f t="shared" si="112"/>
        <v>490889.728</v>
      </c>
      <c r="I735" s="16">
        <f t="shared" si="113"/>
        <v>567062.272</v>
      </c>
      <c r="J735" s="43">
        <v>0.23442301402790691</v>
      </c>
      <c r="K735" s="44">
        <v>3.5</v>
      </c>
      <c r="L735" s="43">
        <f t="shared" si="114"/>
        <v>1.6409610981953485E-2</v>
      </c>
      <c r="M735" s="43">
        <f t="shared" si="115"/>
        <v>0.21801340304595343</v>
      </c>
      <c r="N735" s="43">
        <f t="shared" si="116"/>
        <v>0.25083262500986042</v>
      </c>
    </row>
    <row r="736" spans="1:14" x14ac:dyDescent="0.25">
      <c r="A736" s="11" t="s">
        <v>47</v>
      </c>
      <c r="B736" s="11" t="s">
        <v>44</v>
      </c>
      <c r="C736" s="11" t="s">
        <v>32</v>
      </c>
      <c r="D736" s="11" t="s">
        <v>56</v>
      </c>
      <c r="E736" s="49">
        <v>687262</v>
      </c>
      <c r="F736" s="15">
        <v>3.8</v>
      </c>
      <c r="G736" s="16">
        <f t="shared" si="111"/>
        <v>52231.912000000004</v>
      </c>
      <c r="H736" s="16">
        <f t="shared" si="112"/>
        <v>635030.08799999999</v>
      </c>
      <c r="I736" s="16">
        <f t="shared" si="113"/>
        <v>739493.91200000001</v>
      </c>
      <c r="J736" s="43">
        <v>0.19930042350419269</v>
      </c>
      <c r="K736" s="44">
        <v>3.7</v>
      </c>
      <c r="L736" s="43">
        <f t="shared" si="114"/>
        <v>1.4748231339310261E-2</v>
      </c>
      <c r="M736" s="43">
        <f t="shared" si="115"/>
        <v>0.18455219216488244</v>
      </c>
      <c r="N736" s="43">
        <f t="shared" si="116"/>
        <v>0.21404865484350294</v>
      </c>
    </row>
    <row r="737" spans="1:14" x14ac:dyDescent="0.25">
      <c r="A737" s="11" t="s">
        <v>47</v>
      </c>
      <c r="B737" s="11" t="s">
        <v>44</v>
      </c>
      <c r="C737" s="11" t="s">
        <v>22</v>
      </c>
      <c r="D737" s="11" t="s">
        <v>56</v>
      </c>
      <c r="E737" s="49">
        <v>947852</v>
      </c>
      <c r="F737" s="15">
        <v>3.2</v>
      </c>
      <c r="G737" s="16">
        <f t="shared" si="111"/>
        <v>60662.528000000006</v>
      </c>
      <c r="H737" s="16">
        <f t="shared" si="112"/>
        <v>887189.47199999995</v>
      </c>
      <c r="I737" s="16">
        <f t="shared" si="113"/>
        <v>1008514.528</v>
      </c>
      <c r="J737" s="43">
        <v>0.20061446715419926</v>
      </c>
      <c r="K737" s="44">
        <v>3</v>
      </c>
      <c r="L737" s="43">
        <f t="shared" si="114"/>
        <v>1.2036868029251954E-2</v>
      </c>
      <c r="M737" s="43">
        <f t="shared" si="115"/>
        <v>0.18857759912494731</v>
      </c>
      <c r="N737" s="43">
        <f t="shared" si="116"/>
        <v>0.2126513351834512</v>
      </c>
    </row>
    <row r="738" spans="1:14" x14ac:dyDescent="0.25">
      <c r="A738" s="11" t="s">
        <v>47</v>
      </c>
      <c r="B738" s="11" t="s">
        <v>44</v>
      </c>
      <c r="C738" s="11" t="s">
        <v>1</v>
      </c>
      <c r="D738" s="11" t="s">
        <v>56</v>
      </c>
      <c r="E738" s="49">
        <v>223326</v>
      </c>
      <c r="F738" s="15">
        <v>4.3</v>
      </c>
      <c r="G738" s="16">
        <f t="shared" si="111"/>
        <v>19206.036</v>
      </c>
      <c r="H738" s="16">
        <f t="shared" si="112"/>
        <v>204119.96400000001</v>
      </c>
      <c r="I738" s="16">
        <f t="shared" si="113"/>
        <v>242532.03599999999</v>
      </c>
      <c r="J738" s="43">
        <v>9.2128261602251085E-2</v>
      </c>
      <c r="K738" s="44">
        <v>4.3</v>
      </c>
      <c r="L738" s="43">
        <f t="shared" si="114"/>
        <v>7.9230304977935921E-3</v>
      </c>
      <c r="M738" s="43">
        <f t="shared" si="115"/>
        <v>8.420523110445749E-2</v>
      </c>
      <c r="N738" s="43">
        <f t="shared" si="116"/>
        <v>0.10005129210004468</v>
      </c>
    </row>
    <row r="739" spans="1:14" x14ac:dyDescent="0.25">
      <c r="A739" s="11" t="s">
        <v>47</v>
      </c>
      <c r="B739" s="11" t="s">
        <v>44</v>
      </c>
      <c r="C739" s="11" t="s">
        <v>0</v>
      </c>
      <c r="D739" s="11" t="s">
        <v>56</v>
      </c>
      <c r="E739" s="49">
        <v>2544037</v>
      </c>
      <c r="F739" s="15">
        <v>1.8</v>
      </c>
      <c r="G739" s="16">
        <f t="shared" si="111"/>
        <v>91585.332000000009</v>
      </c>
      <c r="H739" s="16">
        <f t="shared" si="112"/>
        <v>2452451.6680000001</v>
      </c>
      <c r="I739" s="16">
        <f t="shared" si="113"/>
        <v>2635622.3319999999</v>
      </c>
      <c r="J739" s="43">
        <v>0.17560942105991584</v>
      </c>
      <c r="K739" s="44">
        <v>1.8</v>
      </c>
      <c r="L739" s="43">
        <f t="shared" si="114"/>
        <v>6.3219391581569705E-3</v>
      </c>
      <c r="M739" s="43">
        <f t="shared" si="115"/>
        <v>0.16928748190175888</v>
      </c>
      <c r="N739" s="43">
        <f t="shared" si="116"/>
        <v>0.1819313602180728</v>
      </c>
    </row>
    <row r="740" spans="1:14" x14ac:dyDescent="0.25">
      <c r="A740" s="11" t="s">
        <v>47</v>
      </c>
      <c r="B740" s="11" t="s">
        <v>19</v>
      </c>
      <c r="C740" s="11" t="s">
        <v>21</v>
      </c>
      <c r="D740" s="11" t="s">
        <v>52</v>
      </c>
      <c r="E740" s="49">
        <v>213052</v>
      </c>
      <c r="F740" s="15">
        <v>5.0999999999999996</v>
      </c>
      <c r="G740" s="16">
        <f t="shared" si="111"/>
        <v>21731.304</v>
      </c>
      <c r="H740" s="16">
        <f t="shared" si="112"/>
        <v>191320.696</v>
      </c>
      <c r="I740" s="16">
        <f t="shared" si="113"/>
        <v>234783.304</v>
      </c>
      <c r="J740" s="43">
        <v>6.3721726646677482E-2</v>
      </c>
      <c r="K740" s="44">
        <v>5.0999999999999996</v>
      </c>
      <c r="L740" s="43">
        <f t="shared" si="114"/>
        <v>6.4996161179611024E-3</v>
      </c>
      <c r="M740" s="43">
        <f t="shared" si="115"/>
        <v>5.7222110528716383E-2</v>
      </c>
      <c r="N740" s="43">
        <f t="shared" si="116"/>
        <v>7.0221342764638581E-2</v>
      </c>
    </row>
    <row r="741" spans="1:14" x14ac:dyDescent="0.25">
      <c r="A741" s="11" t="s">
        <v>47</v>
      </c>
      <c r="B741" s="11" t="s">
        <v>19</v>
      </c>
      <c r="C741" s="11" t="s">
        <v>31</v>
      </c>
      <c r="D741" s="11" t="s">
        <v>52</v>
      </c>
      <c r="E741" s="49">
        <v>840477</v>
      </c>
      <c r="F741" s="15">
        <v>2.9</v>
      </c>
      <c r="G741" s="16">
        <f t="shared" si="111"/>
        <v>48747.665999999997</v>
      </c>
      <c r="H741" s="16">
        <f t="shared" si="112"/>
        <v>791729.33400000003</v>
      </c>
      <c r="I741" s="16">
        <f t="shared" si="113"/>
        <v>889224.66599999997</v>
      </c>
      <c r="J741" s="43">
        <v>0.18385299932494242</v>
      </c>
      <c r="K741" s="44">
        <v>2.9</v>
      </c>
      <c r="L741" s="43">
        <f t="shared" si="114"/>
        <v>1.0663473960846661E-2</v>
      </c>
      <c r="M741" s="43">
        <f t="shared" si="115"/>
        <v>0.17318952536409576</v>
      </c>
      <c r="N741" s="43">
        <f t="shared" si="116"/>
        <v>0.19451647328578908</v>
      </c>
    </row>
    <row r="742" spans="1:14" x14ac:dyDescent="0.25">
      <c r="A742" s="11" t="s">
        <v>47</v>
      </c>
      <c r="B742" s="11" t="s">
        <v>19</v>
      </c>
      <c r="C742" s="11" t="s">
        <v>32</v>
      </c>
      <c r="D742" s="11" t="s">
        <v>52</v>
      </c>
      <c r="E742" s="49">
        <v>1230767</v>
      </c>
      <c r="F742" s="15">
        <v>2.6</v>
      </c>
      <c r="G742" s="16">
        <f t="shared" si="111"/>
        <v>63999.884000000005</v>
      </c>
      <c r="H742" s="16">
        <f t="shared" si="112"/>
        <v>1166767.1159999999</v>
      </c>
      <c r="I742" s="16">
        <f t="shared" si="113"/>
        <v>1294766.8840000001</v>
      </c>
      <c r="J742" s="43">
        <v>0.17870610580562127</v>
      </c>
      <c r="K742" s="44">
        <v>2.6</v>
      </c>
      <c r="L742" s="43">
        <f t="shared" si="114"/>
        <v>9.2927175018923062E-3</v>
      </c>
      <c r="M742" s="43">
        <f t="shared" si="115"/>
        <v>0.16941338830372896</v>
      </c>
      <c r="N742" s="43">
        <f t="shared" si="116"/>
        <v>0.18799882330751358</v>
      </c>
    </row>
    <row r="743" spans="1:14" x14ac:dyDescent="0.25">
      <c r="A743" s="11" t="s">
        <v>47</v>
      </c>
      <c r="B743" s="11" t="s">
        <v>19</v>
      </c>
      <c r="C743" s="11" t="s">
        <v>22</v>
      </c>
      <c r="D743" s="11" t="s">
        <v>52</v>
      </c>
      <c r="E743" s="49">
        <v>1797666</v>
      </c>
      <c r="F743" s="15">
        <v>2.1</v>
      </c>
      <c r="G743" s="16">
        <f t="shared" si="111"/>
        <v>75501.972000000009</v>
      </c>
      <c r="H743" s="16">
        <f t="shared" si="112"/>
        <v>1722164.0279999999</v>
      </c>
      <c r="I743" s="16">
        <f t="shared" si="113"/>
        <v>1873167.9720000001</v>
      </c>
      <c r="J743" s="43">
        <v>0.19195978987282702</v>
      </c>
      <c r="K743" s="44">
        <v>2.1</v>
      </c>
      <c r="L743" s="43">
        <f t="shared" si="114"/>
        <v>8.0623111746587345E-3</v>
      </c>
      <c r="M743" s="43">
        <f t="shared" si="115"/>
        <v>0.1838974786981683</v>
      </c>
      <c r="N743" s="43">
        <f t="shared" si="116"/>
        <v>0.20002210104748575</v>
      </c>
    </row>
    <row r="744" spans="1:14" x14ac:dyDescent="0.25">
      <c r="A744" s="11" t="s">
        <v>47</v>
      </c>
      <c r="B744" s="11" t="s">
        <v>19</v>
      </c>
      <c r="C744" s="11" t="s">
        <v>1</v>
      </c>
      <c r="D744" s="11" t="s">
        <v>52</v>
      </c>
      <c r="E744" s="49">
        <v>374914</v>
      </c>
      <c r="F744" s="15">
        <v>3.1</v>
      </c>
      <c r="G744" s="16">
        <f t="shared" ref="G744:G807" si="117">2*(E744*F744/100)</f>
        <v>23244.668000000001</v>
      </c>
      <c r="H744" s="16">
        <f t="shared" ref="H744:H807" si="118">E744-G744</f>
        <v>351669.33199999999</v>
      </c>
      <c r="I744" s="16">
        <f t="shared" ref="I744:I807" si="119">E744+G744</f>
        <v>398158.66800000001</v>
      </c>
      <c r="J744" s="43">
        <v>8.4841923606197009E-2</v>
      </c>
      <c r="K744" s="44">
        <v>3.1</v>
      </c>
      <c r="L744" s="43">
        <f t="shared" si="114"/>
        <v>5.2601992635842145E-3</v>
      </c>
      <c r="M744" s="43">
        <f t="shared" si="115"/>
        <v>7.9581724342612792E-2</v>
      </c>
      <c r="N744" s="43">
        <f t="shared" si="116"/>
        <v>9.0102122869781226E-2</v>
      </c>
    </row>
    <row r="745" spans="1:14" x14ac:dyDescent="0.25">
      <c r="A745" s="11" t="s">
        <v>47</v>
      </c>
      <c r="B745" s="11" t="s">
        <v>19</v>
      </c>
      <c r="C745" s="11" t="s">
        <v>0</v>
      </c>
      <c r="D745" s="11" t="s">
        <v>52</v>
      </c>
      <c r="E745" s="49">
        <v>4456876</v>
      </c>
      <c r="F745" s="15">
        <v>1.2</v>
      </c>
      <c r="G745" s="16">
        <f t="shared" si="117"/>
        <v>106965.024</v>
      </c>
      <c r="H745" s="16">
        <f t="shared" si="118"/>
        <v>4349910.9759999998</v>
      </c>
      <c r="I745" s="16">
        <f t="shared" si="119"/>
        <v>4563841.0240000002</v>
      </c>
      <c r="J745" s="43">
        <v>0.155912159786669</v>
      </c>
      <c r="K745" s="44">
        <v>1.2</v>
      </c>
      <c r="L745" s="43">
        <f t="shared" si="114"/>
        <v>3.7418918348800564E-3</v>
      </c>
      <c r="M745" s="43">
        <f t="shared" si="115"/>
        <v>0.15217026795178895</v>
      </c>
      <c r="N745" s="43">
        <f t="shared" si="116"/>
        <v>0.15965405162154905</v>
      </c>
    </row>
    <row r="746" spans="1:14" x14ac:dyDescent="0.25">
      <c r="A746" s="11" t="s">
        <v>47</v>
      </c>
      <c r="B746" s="11" t="s">
        <v>30</v>
      </c>
      <c r="C746" s="11" t="s">
        <v>21</v>
      </c>
      <c r="D746" s="11" t="s">
        <v>52</v>
      </c>
      <c r="E746" s="49">
        <v>124667</v>
      </c>
      <c r="F746" s="15">
        <v>6.6</v>
      </c>
      <c r="G746" s="16">
        <f t="shared" si="117"/>
        <v>16456.043999999998</v>
      </c>
      <c r="H746" s="16">
        <f t="shared" si="118"/>
        <v>108210.95600000001</v>
      </c>
      <c r="I746" s="16">
        <f t="shared" si="119"/>
        <v>141123.04399999999</v>
      </c>
      <c r="J746" s="43">
        <v>7.2893382019745476E-2</v>
      </c>
      <c r="K746" s="44">
        <v>6.6</v>
      </c>
      <c r="L746" s="43">
        <f t="shared" si="114"/>
        <v>9.6219264266064024E-3</v>
      </c>
      <c r="M746" s="43">
        <f t="shared" si="115"/>
        <v>6.327145559313907E-2</v>
      </c>
      <c r="N746" s="43">
        <f t="shared" si="116"/>
        <v>8.2515308446351882E-2</v>
      </c>
    </row>
    <row r="747" spans="1:14" x14ac:dyDescent="0.25">
      <c r="A747" s="11" t="s">
        <v>47</v>
      </c>
      <c r="B747" s="11" t="s">
        <v>30</v>
      </c>
      <c r="C747" s="11" t="s">
        <v>31</v>
      </c>
      <c r="D747" s="11" t="s">
        <v>52</v>
      </c>
      <c r="E747" s="49">
        <v>493307</v>
      </c>
      <c r="F747" s="15">
        <v>4.9000000000000004</v>
      </c>
      <c r="G747" s="16">
        <f t="shared" si="117"/>
        <v>48344.086000000003</v>
      </c>
      <c r="H747" s="16">
        <f t="shared" si="118"/>
        <v>444962.91399999999</v>
      </c>
      <c r="I747" s="16">
        <f t="shared" si="119"/>
        <v>541651.08600000001</v>
      </c>
      <c r="J747" s="43">
        <v>0.21309525866537651</v>
      </c>
      <c r="K747" s="44">
        <v>4.9000000000000004</v>
      </c>
      <c r="L747" s="43">
        <f t="shared" si="114"/>
        <v>2.0883335349206899E-2</v>
      </c>
      <c r="M747" s="43">
        <f t="shared" si="115"/>
        <v>0.19221192331616963</v>
      </c>
      <c r="N747" s="43">
        <f t="shared" si="116"/>
        <v>0.2339785940145834</v>
      </c>
    </row>
    <row r="748" spans="1:14" x14ac:dyDescent="0.25">
      <c r="A748" s="11" t="s">
        <v>47</v>
      </c>
      <c r="B748" s="11" t="s">
        <v>30</v>
      </c>
      <c r="C748" s="11" t="s">
        <v>32</v>
      </c>
      <c r="D748" s="11" t="s">
        <v>52</v>
      </c>
      <c r="E748" s="49">
        <v>701404</v>
      </c>
      <c r="F748" s="15">
        <v>3.8</v>
      </c>
      <c r="G748" s="16">
        <f t="shared" si="117"/>
        <v>53306.703999999998</v>
      </c>
      <c r="H748" s="16">
        <f t="shared" si="118"/>
        <v>648097.29599999997</v>
      </c>
      <c r="I748" s="16">
        <f t="shared" si="119"/>
        <v>754710.70400000003</v>
      </c>
      <c r="J748" s="43">
        <v>0.2039718744919998</v>
      </c>
      <c r="K748" s="44">
        <v>3.7</v>
      </c>
      <c r="L748" s="43">
        <f t="shared" si="114"/>
        <v>1.5093918712407985E-2</v>
      </c>
      <c r="M748" s="43">
        <f t="shared" si="115"/>
        <v>0.18887795577959182</v>
      </c>
      <c r="N748" s="43">
        <f t="shared" si="116"/>
        <v>0.21906579320440778</v>
      </c>
    </row>
    <row r="749" spans="1:14" x14ac:dyDescent="0.25">
      <c r="A749" s="11" t="s">
        <v>47</v>
      </c>
      <c r="B749" s="11" t="s">
        <v>30</v>
      </c>
      <c r="C749" s="11" t="s">
        <v>22</v>
      </c>
      <c r="D749" s="11" t="s">
        <v>52</v>
      </c>
      <c r="E749" s="49">
        <v>1005359</v>
      </c>
      <c r="F749" s="15">
        <v>2.7</v>
      </c>
      <c r="G749" s="16">
        <f t="shared" si="117"/>
        <v>54289.386000000006</v>
      </c>
      <c r="H749" s="16">
        <f t="shared" si="118"/>
        <v>951069.61399999994</v>
      </c>
      <c r="I749" s="16">
        <f t="shared" si="119"/>
        <v>1059648.3859999999</v>
      </c>
      <c r="J749" s="43">
        <v>0.2166693498210476</v>
      </c>
      <c r="K749" s="44">
        <v>2.6</v>
      </c>
      <c r="L749" s="43">
        <f t="shared" si="114"/>
        <v>1.1266806190694477E-2</v>
      </c>
      <c r="M749" s="43">
        <f t="shared" si="115"/>
        <v>0.20540254363035312</v>
      </c>
      <c r="N749" s="43">
        <f t="shared" si="116"/>
        <v>0.22793615601174208</v>
      </c>
    </row>
    <row r="750" spans="1:14" x14ac:dyDescent="0.25">
      <c r="A750" s="11" t="s">
        <v>47</v>
      </c>
      <c r="B750" s="11" t="s">
        <v>30</v>
      </c>
      <c r="C750" s="11" t="s">
        <v>1</v>
      </c>
      <c r="D750" s="11" t="s">
        <v>52</v>
      </c>
      <c r="E750" s="49">
        <v>187978</v>
      </c>
      <c r="F750" s="15">
        <v>4.9000000000000004</v>
      </c>
      <c r="G750" s="16">
        <f t="shared" si="117"/>
        <v>18421.844000000001</v>
      </c>
      <c r="H750" s="16">
        <f t="shared" si="118"/>
        <v>169556.15599999999</v>
      </c>
      <c r="I750" s="16">
        <f t="shared" si="119"/>
        <v>206399.84400000001</v>
      </c>
      <c r="J750" s="43">
        <v>9.4229568087326951E-2</v>
      </c>
      <c r="K750" s="44">
        <v>4.9000000000000004</v>
      </c>
      <c r="L750" s="43">
        <f t="shared" si="114"/>
        <v>9.2344976725580417E-3</v>
      </c>
      <c r="M750" s="43">
        <f t="shared" si="115"/>
        <v>8.4995070414768906E-2</v>
      </c>
      <c r="N750" s="43">
        <f t="shared" si="116"/>
        <v>0.103464065759885</v>
      </c>
    </row>
    <row r="751" spans="1:14" x14ac:dyDescent="0.25">
      <c r="A751" s="11" t="s">
        <v>47</v>
      </c>
      <c r="B751" s="11" t="s">
        <v>30</v>
      </c>
      <c r="C751" s="11" t="s">
        <v>0</v>
      </c>
      <c r="D751" s="11" t="s">
        <v>52</v>
      </c>
      <c r="E751" s="49">
        <v>2512715</v>
      </c>
      <c r="F751" s="15">
        <v>1.8</v>
      </c>
      <c r="G751" s="16">
        <f t="shared" si="117"/>
        <v>90457.74</v>
      </c>
      <c r="H751" s="16">
        <f t="shared" si="118"/>
        <v>2422257.2599999998</v>
      </c>
      <c r="I751" s="16">
        <f t="shared" si="119"/>
        <v>2603172.7400000002</v>
      </c>
      <c r="J751" s="43">
        <v>0.17822052755996937</v>
      </c>
      <c r="K751" s="44">
        <v>1.8</v>
      </c>
      <c r="L751" s="43">
        <f t="shared" si="114"/>
        <v>6.4159389921588971E-3</v>
      </c>
      <c r="M751" s="43">
        <f t="shared" si="115"/>
        <v>0.17180458856781047</v>
      </c>
      <c r="N751" s="43">
        <f t="shared" si="116"/>
        <v>0.18463646655212826</v>
      </c>
    </row>
    <row r="752" spans="1:14" x14ac:dyDescent="0.25">
      <c r="A752" s="11" t="s">
        <v>47</v>
      </c>
      <c r="B752" s="11" t="s">
        <v>44</v>
      </c>
      <c r="C752" s="11" t="s">
        <v>21</v>
      </c>
      <c r="D752" s="11" t="s">
        <v>52</v>
      </c>
      <c r="E752" s="49">
        <v>88385</v>
      </c>
      <c r="F752" s="15">
        <v>8</v>
      </c>
      <c r="G752" s="16">
        <f t="shared" si="117"/>
        <v>14141.6</v>
      </c>
      <c r="H752" s="16">
        <f t="shared" si="118"/>
        <v>74243.399999999994</v>
      </c>
      <c r="I752" s="16">
        <f t="shared" si="119"/>
        <v>102526.6</v>
      </c>
      <c r="J752" s="43">
        <v>5.411735171839506E-2</v>
      </c>
      <c r="K752" s="44">
        <v>8</v>
      </c>
      <c r="L752" s="43">
        <f t="shared" si="114"/>
        <v>8.6587762749432088E-3</v>
      </c>
      <c r="M752" s="43">
        <f t="shared" si="115"/>
        <v>4.5458575443451853E-2</v>
      </c>
      <c r="N752" s="43">
        <f t="shared" si="116"/>
        <v>6.2776127993338274E-2</v>
      </c>
    </row>
    <row r="753" spans="1:14" x14ac:dyDescent="0.25">
      <c r="A753" s="11" t="s">
        <v>47</v>
      </c>
      <c r="B753" s="11" t="s">
        <v>44</v>
      </c>
      <c r="C753" s="11" t="s">
        <v>31</v>
      </c>
      <c r="D753" s="11" t="s">
        <v>52</v>
      </c>
      <c r="E753" s="49">
        <v>347170</v>
      </c>
      <c r="F753" s="15">
        <v>4.8</v>
      </c>
      <c r="G753" s="16">
        <f t="shared" si="117"/>
        <v>33328.32</v>
      </c>
      <c r="H753" s="16">
        <f t="shared" si="118"/>
        <v>313841.68</v>
      </c>
      <c r="I753" s="16">
        <f t="shared" si="119"/>
        <v>380498.32</v>
      </c>
      <c r="J753" s="43">
        <v>0.15385317628790049</v>
      </c>
      <c r="K753" s="44">
        <v>4.8</v>
      </c>
      <c r="L753" s="43">
        <f t="shared" si="114"/>
        <v>1.4769904923638446E-2</v>
      </c>
      <c r="M753" s="43">
        <f t="shared" si="115"/>
        <v>0.13908327136426205</v>
      </c>
      <c r="N753" s="43">
        <f t="shared" si="116"/>
        <v>0.16862308121153893</v>
      </c>
    </row>
    <row r="754" spans="1:14" x14ac:dyDescent="0.25">
      <c r="A754" s="11" t="s">
        <v>47</v>
      </c>
      <c r="B754" s="11" t="s">
        <v>44</v>
      </c>
      <c r="C754" s="11" t="s">
        <v>32</v>
      </c>
      <c r="D754" s="11" t="s">
        <v>52</v>
      </c>
      <c r="E754" s="49">
        <v>529363</v>
      </c>
      <c r="F754" s="15">
        <v>3.8</v>
      </c>
      <c r="G754" s="16">
        <f t="shared" si="117"/>
        <v>40231.587999999996</v>
      </c>
      <c r="H754" s="16">
        <f t="shared" si="118"/>
        <v>489131.41200000001</v>
      </c>
      <c r="I754" s="16">
        <f t="shared" si="119"/>
        <v>569594.58799999999</v>
      </c>
      <c r="J754" s="43">
        <v>0.15351099011359565</v>
      </c>
      <c r="K754" s="44">
        <v>3.7</v>
      </c>
      <c r="L754" s="43">
        <f t="shared" ref="L754:L785" si="120">2*(J754*K754/100)</f>
        <v>1.1359813268406078E-2</v>
      </c>
      <c r="M754" s="43">
        <f t="shared" ref="M754:M785" si="121">J754-L754</f>
        <v>0.14215117684518958</v>
      </c>
      <c r="N754" s="43">
        <f t="shared" ref="N754:N785" si="122">J754+L754</f>
        <v>0.16487080338200172</v>
      </c>
    </row>
    <row r="755" spans="1:14" x14ac:dyDescent="0.25">
      <c r="A755" s="11" t="s">
        <v>47</v>
      </c>
      <c r="B755" s="11" t="s">
        <v>44</v>
      </c>
      <c r="C755" s="11" t="s">
        <v>22</v>
      </c>
      <c r="D755" s="11" t="s">
        <v>52</v>
      </c>
      <c r="E755" s="49">
        <v>792307</v>
      </c>
      <c r="F755" s="15">
        <v>3.2</v>
      </c>
      <c r="G755" s="16">
        <f t="shared" si="117"/>
        <v>50707.648000000008</v>
      </c>
      <c r="H755" s="16">
        <f t="shared" si="118"/>
        <v>741599.35199999996</v>
      </c>
      <c r="I755" s="16">
        <f t="shared" si="119"/>
        <v>843014.64800000004</v>
      </c>
      <c r="J755" s="43">
        <v>0.16769310675880006</v>
      </c>
      <c r="K755" s="44">
        <v>3.1</v>
      </c>
      <c r="L755" s="43">
        <f t="shared" si="120"/>
        <v>1.0396972619045604E-2</v>
      </c>
      <c r="M755" s="43">
        <f t="shared" si="121"/>
        <v>0.15729613413975446</v>
      </c>
      <c r="N755" s="43">
        <f t="shared" si="122"/>
        <v>0.17809007937784566</v>
      </c>
    </row>
    <row r="756" spans="1:14" x14ac:dyDescent="0.25">
      <c r="A756" s="11" t="s">
        <v>47</v>
      </c>
      <c r="B756" s="11" t="s">
        <v>44</v>
      </c>
      <c r="C756" s="11" t="s">
        <v>1</v>
      </c>
      <c r="D756" s="11" t="s">
        <v>52</v>
      </c>
      <c r="E756" s="49">
        <v>186936</v>
      </c>
      <c r="F756" s="15">
        <v>4.9000000000000004</v>
      </c>
      <c r="G756" s="16">
        <f t="shared" si="117"/>
        <v>18319.727999999999</v>
      </c>
      <c r="H756" s="16">
        <f t="shared" si="118"/>
        <v>168616.272</v>
      </c>
      <c r="I756" s="16">
        <f t="shared" si="119"/>
        <v>205255.728</v>
      </c>
      <c r="J756" s="43">
        <v>7.7116362227767521E-2</v>
      </c>
      <c r="K756" s="44">
        <v>4.9000000000000004</v>
      </c>
      <c r="L756" s="43">
        <f t="shared" si="120"/>
        <v>7.5574034983212184E-3</v>
      </c>
      <c r="M756" s="43">
        <f t="shared" si="121"/>
        <v>6.9558958729446299E-2</v>
      </c>
      <c r="N756" s="43">
        <f t="shared" si="122"/>
        <v>8.4673765726088743E-2</v>
      </c>
    </row>
    <row r="757" spans="1:14" x14ac:dyDescent="0.25">
      <c r="A757" s="11" t="s">
        <v>47</v>
      </c>
      <c r="B757" s="11" t="s">
        <v>44</v>
      </c>
      <c r="C757" s="11" t="s">
        <v>0</v>
      </c>
      <c r="D757" s="11" t="s">
        <v>52</v>
      </c>
      <c r="E757" s="49">
        <v>1944161</v>
      </c>
      <c r="F757" s="15">
        <v>2.1</v>
      </c>
      <c r="G757" s="16">
        <f t="shared" si="117"/>
        <v>81654.762000000002</v>
      </c>
      <c r="H757" s="16">
        <f t="shared" si="118"/>
        <v>1862506.2379999999</v>
      </c>
      <c r="I757" s="16">
        <f t="shared" si="119"/>
        <v>2025815.7620000001</v>
      </c>
      <c r="J757" s="43">
        <v>0.1342012665921396</v>
      </c>
      <c r="K757" s="44">
        <v>2.1</v>
      </c>
      <c r="L757" s="43">
        <f t="shared" si="120"/>
        <v>5.6364531968698638E-3</v>
      </c>
      <c r="M757" s="43">
        <f t="shared" si="121"/>
        <v>0.12856481339526973</v>
      </c>
      <c r="N757" s="43">
        <f t="shared" si="122"/>
        <v>0.13983771978900947</v>
      </c>
    </row>
    <row r="758" spans="1:14" x14ac:dyDescent="0.25">
      <c r="A758" s="11" t="s">
        <v>47</v>
      </c>
      <c r="B758" s="11" t="s">
        <v>19</v>
      </c>
      <c r="C758" s="11" t="s">
        <v>21</v>
      </c>
      <c r="D758" s="11" t="s">
        <v>55</v>
      </c>
      <c r="E758" s="49">
        <v>318641</v>
      </c>
      <c r="F758" s="15">
        <v>4.2</v>
      </c>
      <c r="G758" s="16">
        <f t="shared" si="117"/>
        <v>26765.843999999997</v>
      </c>
      <c r="H758" s="16">
        <f t="shared" si="118"/>
        <v>291875.15600000002</v>
      </c>
      <c r="I758" s="16">
        <f t="shared" si="119"/>
        <v>345406.84399999998</v>
      </c>
      <c r="J758" s="43">
        <v>9.5302342622570826E-2</v>
      </c>
      <c r="K758" s="44">
        <v>4.2</v>
      </c>
      <c r="L758" s="43">
        <f t="shared" si="120"/>
        <v>8.0053967802959508E-3</v>
      </c>
      <c r="M758" s="43">
        <f t="shared" si="121"/>
        <v>8.7296945842274876E-2</v>
      </c>
      <c r="N758" s="43">
        <f t="shared" si="122"/>
        <v>0.10330773940286678</v>
      </c>
    </row>
    <row r="759" spans="1:14" x14ac:dyDescent="0.25">
      <c r="A759" s="11" t="s">
        <v>47</v>
      </c>
      <c r="B759" s="11" t="s">
        <v>19</v>
      </c>
      <c r="C759" s="11" t="s">
        <v>31</v>
      </c>
      <c r="D759" s="11" t="s">
        <v>55</v>
      </c>
      <c r="E759" s="49">
        <v>1181975</v>
      </c>
      <c r="F759" s="15">
        <v>2.4</v>
      </c>
      <c r="G759" s="16">
        <f t="shared" si="117"/>
        <v>56734.8</v>
      </c>
      <c r="H759" s="16">
        <f t="shared" si="118"/>
        <v>1125240.2</v>
      </c>
      <c r="I759" s="16">
        <f t="shared" si="119"/>
        <v>1238709.8</v>
      </c>
      <c r="J759" s="43">
        <v>0.25855514056553464</v>
      </c>
      <c r="K759" s="44">
        <v>2.4</v>
      </c>
      <c r="L759" s="43">
        <f t="shared" si="120"/>
        <v>1.2410646747145662E-2</v>
      </c>
      <c r="M759" s="43">
        <f t="shared" si="121"/>
        <v>0.24614449381838899</v>
      </c>
      <c r="N759" s="43">
        <f t="shared" si="122"/>
        <v>0.27096578731268028</v>
      </c>
    </row>
    <row r="760" spans="1:14" x14ac:dyDescent="0.25">
      <c r="A760" s="11" t="s">
        <v>47</v>
      </c>
      <c r="B760" s="11" t="s">
        <v>19</v>
      </c>
      <c r="C760" s="11" t="s">
        <v>32</v>
      </c>
      <c r="D760" s="11" t="s">
        <v>55</v>
      </c>
      <c r="E760" s="49">
        <v>2342761</v>
      </c>
      <c r="F760" s="15">
        <v>1.7</v>
      </c>
      <c r="G760" s="16">
        <f t="shared" si="117"/>
        <v>79653.873999999996</v>
      </c>
      <c r="H760" s="16">
        <f t="shared" si="118"/>
        <v>2263107.1260000002</v>
      </c>
      <c r="I760" s="16">
        <f t="shared" si="119"/>
        <v>2422414.8739999998</v>
      </c>
      <c r="J760" s="43">
        <v>0.34016649385568759</v>
      </c>
      <c r="K760" s="44">
        <v>1.7</v>
      </c>
      <c r="L760" s="43">
        <f t="shared" si="120"/>
        <v>1.1565660791093377E-2</v>
      </c>
      <c r="M760" s="43">
        <f t="shared" si="121"/>
        <v>0.3286008330645942</v>
      </c>
      <c r="N760" s="43">
        <f t="shared" si="122"/>
        <v>0.35173215464678098</v>
      </c>
    </row>
    <row r="761" spans="1:14" x14ac:dyDescent="0.25">
      <c r="A761" s="11" t="s">
        <v>47</v>
      </c>
      <c r="B761" s="11" t="s">
        <v>19</v>
      </c>
      <c r="C761" s="11" t="s">
        <v>22</v>
      </c>
      <c r="D761" s="11" t="s">
        <v>55</v>
      </c>
      <c r="E761" s="49">
        <v>4340189</v>
      </c>
      <c r="F761" s="15">
        <v>1</v>
      </c>
      <c r="G761" s="16">
        <f t="shared" si="117"/>
        <v>86803.78</v>
      </c>
      <c r="H761" s="16">
        <f t="shared" si="118"/>
        <v>4253385.22</v>
      </c>
      <c r="I761" s="16">
        <f t="shared" si="119"/>
        <v>4426992.78</v>
      </c>
      <c r="J761" s="43">
        <v>0.46345748790284474</v>
      </c>
      <c r="K761" s="44">
        <v>1</v>
      </c>
      <c r="L761" s="43">
        <f t="shared" si="120"/>
        <v>9.2691497580568941E-3</v>
      </c>
      <c r="M761" s="43">
        <f t="shared" si="121"/>
        <v>0.45418833814478787</v>
      </c>
      <c r="N761" s="43">
        <f t="shared" si="122"/>
        <v>0.47272663766090162</v>
      </c>
    </row>
    <row r="762" spans="1:14" x14ac:dyDescent="0.25">
      <c r="A762" s="11" t="s">
        <v>47</v>
      </c>
      <c r="B762" s="11" t="s">
        <v>19</v>
      </c>
      <c r="C762" s="11" t="s">
        <v>1</v>
      </c>
      <c r="D762" s="11" t="s">
        <v>55</v>
      </c>
      <c r="E762" s="49">
        <v>2376936</v>
      </c>
      <c r="F762" s="15">
        <v>1</v>
      </c>
      <c r="G762" s="16">
        <f t="shared" si="117"/>
        <v>47538.720000000001</v>
      </c>
      <c r="H762" s="16">
        <f t="shared" si="118"/>
        <v>2329397.2799999998</v>
      </c>
      <c r="I762" s="16">
        <f t="shared" si="119"/>
        <v>2424474.7200000002</v>
      </c>
      <c r="J762" s="43">
        <v>0.53789355033106123</v>
      </c>
      <c r="K762" s="44">
        <v>1</v>
      </c>
      <c r="L762" s="43">
        <f t="shared" si="120"/>
        <v>1.0757871006621225E-2</v>
      </c>
      <c r="M762" s="43">
        <f t="shared" si="121"/>
        <v>0.52713567932444005</v>
      </c>
      <c r="N762" s="43">
        <f t="shared" si="122"/>
        <v>0.54865142133768241</v>
      </c>
    </row>
    <row r="763" spans="1:14" x14ac:dyDescent="0.25">
      <c r="A763" s="11" t="s">
        <v>47</v>
      </c>
      <c r="B763" s="11" t="s">
        <v>19</v>
      </c>
      <c r="C763" s="11" t="s">
        <v>0</v>
      </c>
      <c r="D763" s="11" t="s">
        <v>55</v>
      </c>
      <c r="E763" s="49">
        <v>10560502</v>
      </c>
      <c r="F763" s="15">
        <v>0.7</v>
      </c>
      <c r="G763" s="16">
        <f t="shared" si="117"/>
        <v>147847.02799999999</v>
      </c>
      <c r="H763" s="16">
        <f t="shared" si="118"/>
        <v>10412654.971999999</v>
      </c>
      <c r="I763" s="16">
        <f t="shared" si="119"/>
        <v>10708349.028000001</v>
      </c>
      <c r="J763" s="43">
        <v>0.36943156490138779</v>
      </c>
      <c r="K763" s="44">
        <v>0.7</v>
      </c>
      <c r="L763" s="43">
        <f t="shared" si="120"/>
        <v>5.1720419086194293E-3</v>
      </c>
      <c r="M763" s="43">
        <f t="shared" si="121"/>
        <v>0.36425952299276837</v>
      </c>
      <c r="N763" s="43">
        <f t="shared" si="122"/>
        <v>0.37460360681000721</v>
      </c>
    </row>
    <row r="764" spans="1:14" x14ac:dyDescent="0.25">
      <c r="A764" s="11" t="s">
        <v>47</v>
      </c>
      <c r="B764" s="11" t="s">
        <v>30</v>
      </c>
      <c r="C764" s="11" t="s">
        <v>21</v>
      </c>
      <c r="D764" s="11" t="s">
        <v>55</v>
      </c>
      <c r="E764" s="49">
        <v>163632</v>
      </c>
      <c r="F764" s="15">
        <v>6.1</v>
      </c>
      <c r="G764" s="16">
        <f t="shared" si="117"/>
        <v>19963.103999999999</v>
      </c>
      <c r="H764" s="16">
        <f t="shared" si="118"/>
        <v>143668.89600000001</v>
      </c>
      <c r="I764" s="16">
        <f t="shared" si="119"/>
        <v>183595.10399999999</v>
      </c>
      <c r="J764" s="43">
        <v>9.5676401025572066E-2</v>
      </c>
      <c r="K764" s="44">
        <v>6.1</v>
      </c>
      <c r="L764" s="43">
        <f t="shared" si="120"/>
        <v>1.1672520925119792E-2</v>
      </c>
      <c r="M764" s="43">
        <f t="shared" si="121"/>
        <v>8.4003880100452274E-2</v>
      </c>
      <c r="N764" s="43">
        <f t="shared" si="122"/>
        <v>0.10734892195069186</v>
      </c>
    </row>
    <row r="765" spans="1:14" x14ac:dyDescent="0.25">
      <c r="A765" s="11" t="s">
        <v>47</v>
      </c>
      <c r="B765" s="11" t="s">
        <v>30</v>
      </c>
      <c r="C765" s="11" t="s">
        <v>31</v>
      </c>
      <c r="D765" s="11" t="s">
        <v>55</v>
      </c>
      <c r="E765" s="49">
        <v>602620</v>
      </c>
      <c r="F765" s="15">
        <v>3.6</v>
      </c>
      <c r="G765" s="16">
        <f t="shared" si="117"/>
        <v>43388.639999999999</v>
      </c>
      <c r="H765" s="16">
        <f t="shared" si="118"/>
        <v>559231.36</v>
      </c>
      <c r="I765" s="16">
        <f t="shared" si="119"/>
        <v>646008.64</v>
      </c>
      <c r="J765" s="43">
        <v>0.26031551301102396</v>
      </c>
      <c r="K765" s="44">
        <v>3.4</v>
      </c>
      <c r="L765" s="43">
        <f t="shared" si="120"/>
        <v>1.7701454884749626E-2</v>
      </c>
      <c r="M765" s="43">
        <f t="shared" si="121"/>
        <v>0.24261405812627435</v>
      </c>
      <c r="N765" s="43">
        <f t="shared" si="122"/>
        <v>0.27801696789577357</v>
      </c>
    </row>
    <row r="766" spans="1:14" x14ac:dyDescent="0.25">
      <c r="A766" s="11" t="s">
        <v>47</v>
      </c>
      <c r="B766" s="11" t="s">
        <v>30</v>
      </c>
      <c r="C766" s="11" t="s">
        <v>32</v>
      </c>
      <c r="D766" s="11" t="s">
        <v>55</v>
      </c>
      <c r="E766" s="49">
        <v>1213723</v>
      </c>
      <c r="F766" s="15">
        <v>2.6</v>
      </c>
      <c r="G766" s="16">
        <f t="shared" si="117"/>
        <v>63113.596000000005</v>
      </c>
      <c r="H766" s="16">
        <f t="shared" si="118"/>
        <v>1150609.4040000001</v>
      </c>
      <c r="I766" s="16">
        <f t="shared" si="119"/>
        <v>1276836.5959999999</v>
      </c>
      <c r="J766" s="43">
        <v>0.35295686284089267</v>
      </c>
      <c r="K766" s="44">
        <v>2.4</v>
      </c>
      <c r="L766" s="43">
        <f t="shared" si="120"/>
        <v>1.6941929416362848E-2</v>
      </c>
      <c r="M766" s="43">
        <f t="shared" si="121"/>
        <v>0.33601493342452982</v>
      </c>
      <c r="N766" s="43">
        <f t="shared" si="122"/>
        <v>0.36989879225725553</v>
      </c>
    </row>
    <row r="767" spans="1:14" x14ac:dyDescent="0.25">
      <c r="A767" s="11" t="s">
        <v>47</v>
      </c>
      <c r="B767" s="11" t="s">
        <v>30</v>
      </c>
      <c r="C767" s="11" t="s">
        <v>22</v>
      </c>
      <c r="D767" s="11" t="s">
        <v>55</v>
      </c>
      <c r="E767" s="49">
        <v>2285842</v>
      </c>
      <c r="F767" s="15">
        <v>1.8</v>
      </c>
      <c r="G767" s="16">
        <f t="shared" si="117"/>
        <v>82290.312000000005</v>
      </c>
      <c r="H767" s="16">
        <f t="shared" si="118"/>
        <v>2203551.6880000001</v>
      </c>
      <c r="I767" s="16">
        <f t="shared" si="119"/>
        <v>2368132.3119999999</v>
      </c>
      <c r="J767" s="43">
        <v>0.49263188565839977</v>
      </c>
      <c r="K767" s="44">
        <v>1.6</v>
      </c>
      <c r="L767" s="43">
        <f t="shared" si="120"/>
        <v>1.5764220341068794E-2</v>
      </c>
      <c r="M767" s="43">
        <f t="shared" si="121"/>
        <v>0.47686766531733099</v>
      </c>
      <c r="N767" s="43">
        <f t="shared" si="122"/>
        <v>0.50839610599946861</v>
      </c>
    </row>
    <row r="768" spans="1:14" x14ac:dyDescent="0.25">
      <c r="A768" s="11" t="s">
        <v>47</v>
      </c>
      <c r="B768" s="11" t="s">
        <v>30</v>
      </c>
      <c r="C768" s="11" t="s">
        <v>1</v>
      </c>
      <c r="D768" s="11" t="s">
        <v>55</v>
      </c>
      <c r="E768" s="49">
        <v>1333692</v>
      </c>
      <c r="F768" s="15">
        <v>1.7</v>
      </c>
      <c r="G768" s="16">
        <f t="shared" si="117"/>
        <v>45345.527999999998</v>
      </c>
      <c r="H768" s="16">
        <f t="shared" si="118"/>
        <v>1288346.4720000001</v>
      </c>
      <c r="I768" s="16">
        <f t="shared" si="119"/>
        <v>1379037.5279999999</v>
      </c>
      <c r="J768" s="43">
        <v>0.66855281533755673</v>
      </c>
      <c r="K768" s="44">
        <v>1.4</v>
      </c>
      <c r="L768" s="43">
        <f t="shared" si="120"/>
        <v>1.8719478829451588E-2</v>
      </c>
      <c r="M768" s="43">
        <f t="shared" si="121"/>
        <v>0.64983333650810515</v>
      </c>
      <c r="N768" s="43">
        <f t="shared" si="122"/>
        <v>0.6872722941670083</v>
      </c>
    </row>
    <row r="769" spans="1:14" x14ac:dyDescent="0.25">
      <c r="A769" s="11" t="s">
        <v>47</v>
      </c>
      <c r="B769" s="11" t="s">
        <v>30</v>
      </c>
      <c r="C769" s="11" t="s">
        <v>0</v>
      </c>
      <c r="D769" s="11" t="s">
        <v>55</v>
      </c>
      <c r="E769" s="49">
        <v>5599509</v>
      </c>
      <c r="F769" s="15">
        <v>1.1000000000000001</v>
      </c>
      <c r="G769" s="16">
        <f t="shared" si="117"/>
        <v>123189.198</v>
      </c>
      <c r="H769" s="16">
        <f t="shared" si="118"/>
        <v>5476319.8020000001</v>
      </c>
      <c r="I769" s="16">
        <f t="shared" si="119"/>
        <v>5722698.1979999999</v>
      </c>
      <c r="J769" s="43">
        <v>0.39715902840425454</v>
      </c>
      <c r="K769" s="44">
        <v>0.9</v>
      </c>
      <c r="L769" s="43">
        <f t="shared" si="120"/>
        <v>7.1488625112765825E-3</v>
      </c>
      <c r="M769" s="43">
        <f t="shared" si="121"/>
        <v>0.39001016589297799</v>
      </c>
      <c r="N769" s="43">
        <f t="shared" si="122"/>
        <v>0.4043078909155311</v>
      </c>
    </row>
    <row r="770" spans="1:14" x14ac:dyDescent="0.25">
      <c r="A770" s="11" t="s">
        <v>47</v>
      </c>
      <c r="B770" s="11" t="s">
        <v>44</v>
      </c>
      <c r="C770" s="11" t="s">
        <v>21</v>
      </c>
      <c r="D770" s="11" t="s">
        <v>55</v>
      </c>
      <c r="E770" s="49">
        <v>155009</v>
      </c>
      <c r="F770" s="15">
        <v>6.1</v>
      </c>
      <c r="G770" s="16">
        <f t="shared" si="117"/>
        <v>18911.097999999998</v>
      </c>
      <c r="H770" s="16">
        <f t="shared" si="118"/>
        <v>136097.902</v>
      </c>
      <c r="I770" s="16">
        <f t="shared" si="119"/>
        <v>173920.098</v>
      </c>
      <c r="J770" s="43">
        <v>9.4910636109257235E-2</v>
      </c>
      <c r="K770" s="44">
        <v>6.1</v>
      </c>
      <c r="L770" s="43">
        <f t="shared" si="120"/>
        <v>1.1579097605329382E-2</v>
      </c>
      <c r="M770" s="43">
        <f t="shared" si="121"/>
        <v>8.3331538503927854E-2</v>
      </c>
      <c r="N770" s="43">
        <f t="shared" si="122"/>
        <v>0.10648973371458662</v>
      </c>
    </row>
    <row r="771" spans="1:14" x14ac:dyDescent="0.25">
      <c r="A771" s="11" t="s">
        <v>47</v>
      </c>
      <c r="B771" s="11" t="s">
        <v>44</v>
      </c>
      <c r="C771" s="11" t="s">
        <v>31</v>
      </c>
      <c r="D771" s="11" t="s">
        <v>55</v>
      </c>
      <c r="E771" s="49">
        <v>579355</v>
      </c>
      <c r="F771" s="15">
        <v>3.6</v>
      </c>
      <c r="G771" s="16">
        <f t="shared" si="117"/>
        <v>41713.56</v>
      </c>
      <c r="H771" s="16">
        <f t="shared" si="118"/>
        <v>537641.43999999994</v>
      </c>
      <c r="I771" s="16">
        <f t="shared" si="119"/>
        <v>621068.56000000006</v>
      </c>
      <c r="J771" s="43">
        <v>0.25674916308516454</v>
      </c>
      <c r="K771" s="44">
        <v>3.4</v>
      </c>
      <c r="L771" s="43">
        <f t="shared" si="120"/>
        <v>1.7458943089791189E-2</v>
      </c>
      <c r="M771" s="43">
        <f t="shared" si="121"/>
        <v>0.23929021999537337</v>
      </c>
      <c r="N771" s="43">
        <f t="shared" si="122"/>
        <v>0.27420810617495572</v>
      </c>
    </row>
    <row r="772" spans="1:14" x14ac:dyDescent="0.25">
      <c r="A772" s="11" t="s">
        <v>47</v>
      </c>
      <c r="B772" s="11" t="s">
        <v>44</v>
      </c>
      <c r="C772" s="11" t="s">
        <v>32</v>
      </c>
      <c r="D772" s="11" t="s">
        <v>55</v>
      </c>
      <c r="E772" s="49">
        <v>1129038</v>
      </c>
      <c r="F772" s="15">
        <v>2.6</v>
      </c>
      <c r="G772" s="16">
        <f t="shared" si="117"/>
        <v>58709.976000000002</v>
      </c>
      <c r="H772" s="16">
        <f t="shared" si="118"/>
        <v>1070328.024</v>
      </c>
      <c r="I772" s="16">
        <f t="shared" si="119"/>
        <v>1187747.976</v>
      </c>
      <c r="J772" s="43">
        <v>0.32741189175645785</v>
      </c>
      <c r="K772" s="44">
        <v>2.6</v>
      </c>
      <c r="L772" s="43">
        <f t="shared" si="120"/>
        <v>1.702541837133581E-2</v>
      </c>
      <c r="M772" s="43">
        <f t="shared" si="121"/>
        <v>0.31038647338512204</v>
      </c>
      <c r="N772" s="43">
        <f t="shared" si="122"/>
        <v>0.34443731012779366</v>
      </c>
    </row>
    <row r="773" spans="1:14" x14ac:dyDescent="0.25">
      <c r="A773" s="11" t="s">
        <v>47</v>
      </c>
      <c r="B773" s="11" t="s">
        <v>44</v>
      </c>
      <c r="C773" s="11" t="s">
        <v>22</v>
      </c>
      <c r="D773" s="11" t="s">
        <v>55</v>
      </c>
      <c r="E773" s="49">
        <v>2054347</v>
      </c>
      <c r="F773" s="15">
        <v>1.8</v>
      </c>
      <c r="G773" s="16">
        <f t="shared" si="117"/>
        <v>73956.491999999998</v>
      </c>
      <c r="H773" s="16">
        <f t="shared" si="118"/>
        <v>1980390.5079999999</v>
      </c>
      <c r="I773" s="16">
        <f t="shared" si="119"/>
        <v>2128303.4920000001</v>
      </c>
      <c r="J773" s="43">
        <v>0.43480599160504779</v>
      </c>
      <c r="K773" s="44">
        <v>1.6</v>
      </c>
      <c r="L773" s="43">
        <f t="shared" si="120"/>
        <v>1.391379173136153E-2</v>
      </c>
      <c r="M773" s="43">
        <f t="shared" si="121"/>
        <v>0.42089219987368626</v>
      </c>
      <c r="N773" s="43">
        <f t="shared" si="122"/>
        <v>0.44871978333640933</v>
      </c>
    </row>
    <row r="774" spans="1:14" x14ac:dyDescent="0.25">
      <c r="A774" s="11" t="s">
        <v>47</v>
      </c>
      <c r="B774" s="11" t="s">
        <v>44</v>
      </c>
      <c r="C774" s="11" t="s">
        <v>1</v>
      </c>
      <c r="D774" s="11" t="s">
        <v>55</v>
      </c>
      <c r="E774" s="49">
        <v>1043244</v>
      </c>
      <c r="F774" s="15">
        <v>1.7</v>
      </c>
      <c r="G774" s="16">
        <f t="shared" si="117"/>
        <v>35470.296000000002</v>
      </c>
      <c r="H774" s="16">
        <f t="shared" si="118"/>
        <v>1007773.704</v>
      </c>
      <c r="I774" s="16">
        <f t="shared" si="119"/>
        <v>1078714.2960000001</v>
      </c>
      <c r="J774" s="43">
        <v>0.43036751720345517</v>
      </c>
      <c r="K774" s="44">
        <v>1.5</v>
      </c>
      <c r="L774" s="43">
        <f t="shared" si="120"/>
        <v>1.2911025516103656E-2</v>
      </c>
      <c r="M774" s="43">
        <f t="shared" si="121"/>
        <v>0.41745649168735149</v>
      </c>
      <c r="N774" s="43">
        <f t="shared" si="122"/>
        <v>0.44327854271955885</v>
      </c>
    </row>
    <row r="775" spans="1:14" x14ac:dyDescent="0.25">
      <c r="A775" s="11" t="s">
        <v>47</v>
      </c>
      <c r="B775" s="11" t="s">
        <v>44</v>
      </c>
      <c r="C775" s="11" t="s">
        <v>0</v>
      </c>
      <c r="D775" s="11" t="s">
        <v>55</v>
      </c>
      <c r="E775" s="49">
        <v>4960993</v>
      </c>
      <c r="F775" s="15">
        <v>1.2</v>
      </c>
      <c r="G775" s="16">
        <f t="shared" si="117"/>
        <v>119063.83199999999</v>
      </c>
      <c r="H775" s="16">
        <f t="shared" si="118"/>
        <v>4841929.1679999996</v>
      </c>
      <c r="I775" s="16">
        <f t="shared" si="119"/>
        <v>5080056.8320000004</v>
      </c>
      <c r="J775" s="43">
        <v>0.34244671308329833</v>
      </c>
      <c r="K775" s="44">
        <v>1</v>
      </c>
      <c r="L775" s="43">
        <f t="shared" si="120"/>
        <v>6.8489342616659668E-3</v>
      </c>
      <c r="M775" s="43">
        <f t="shared" si="121"/>
        <v>0.33559777882163239</v>
      </c>
      <c r="N775" s="43">
        <f t="shared" si="122"/>
        <v>0.34929564734496427</v>
      </c>
    </row>
    <row r="776" spans="1:14" x14ac:dyDescent="0.25">
      <c r="A776" s="11" t="s">
        <v>47</v>
      </c>
      <c r="B776" s="11" t="s">
        <v>19</v>
      </c>
      <c r="C776" s="11" t="s">
        <v>21</v>
      </c>
      <c r="D776" s="11" t="s">
        <v>53</v>
      </c>
      <c r="E776" s="49">
        <v>45869</v>
      </c>
      <c r="F776" s="15">
        <v>11.9</v>
      </c>
      <c r="G776" s="16">
        <f t="shared" si="117"/>
        <v>10916.822</v>
      </c>
      <c r="H776" s="16">
        <f t="shared" si="118"/>
        <v>34952.178</v>
      </c>
      <c r="I776" s="16">
        <f t="shared" si="119"/>
        <v>56785.822</v>
      </c>
      <c r="J776" s="43">
        <v>1.3718960064005263E-2</v>
      </c>
      <c r="K776" s="44">
        <v>11.9</v>
      </c>
      <c r="L776" s="43">
        <f t="shared" si="120"/>
        <v>3.2651124952332525E-3</v>
      </c>
      <c r="M776" s="43">
        <f t="shared" si="121"/>
        <v>1.0453847568772011E-2</v>
      </c>
      <c r="N776" s="43">
        <f t="shared" si="122"/>
        <v>1.6984072559238516E-2</v>
      </c>
    </row>
    <row r="777" spans="1:14" x14ac:dyDescent="0.25">
      <c r="A777" s="11" t="s">
        <v>47</v>
      </c>
      <c r="B777" s="11" t="s">
        <v>19</v>
      </c>
      <c r="C777" s="11" t="s">
        <v>31</v>
      </c>
      <c r="D777" s="11" t="s">
        <v>53</v>
      </c>
      <c r="E777" s="49">
        <v>451994</v>
      </c>
      <c r="F777" s="15">
        <v>4.9000000000000004</v>
      </c>
      <c r="G777" s="16">
        <f t="shared" si="117"/>
        <v>44295.412000000004</v>
      </c>
      <c r="H777" s="16">
        <f t="shared" si="118"/>
        <v>407698.58799999999</v>
      </c>
      <c r="I777" s="16">
        <f t="shared" si="119"/>
        <v>496289.41200000001</v>
      </c>
      <c r="J777" s="43">
        <v>9.8872964491447154E-2</v>
      </c>
      <c r="K777" s="44">
        <v>4.9000000000000004</v>
      </c>
      <c r="L777" s="43">
        <f t="shared" si="120"/>
        <v>9.6895505201618215E-3</v>
      </c>
      <c r="M777" s="43">
        <f t="shared" si="121"/>
        <v>8.9183413971285333E-2</v>
      </c>
      <c r="N777" s="43">
        <f t="shared" si="122"/>
        <v>0.10856251501160898</v>
      </c>
    </row>
    <row r="778" spans="1:14" x14ac:dyDescent="0.25">
      <c r="A778" s="11" t="s">
        <v>47</v>
      </c>
      <c r="B778" s="11" t="s">
        <v>19</v>
      </c>
      <c r="C778" s="11" t="s">
        <v>32</v>
      </c>
      <c r="D778" s="11" t="s">
        <v>53</v>
      </c>
      <c r="E778" s="49">
        <v>1206814</v>
      </c>
      <c r="F778" s="15">
        <v>2.6</v>
      </c>
      <c r="G778" s="16">
        <f t="shared" si="117"/>
        <v>62754.328000000001</v>
      </c>
      <c r="H778" s="16">
        <f t="shared" si="118"/>
        <v>1144059.672</v>
      </c>
      <c r="I778" s="16">
        <f t="shared" si="119"/>
        <v>1269568.328</v>
      </c>
      <c r="J778" s="43">
        <v>0.17522815477804085</v>
      </c>
      <c r="K778" s="44">
        <v>2.6</v>
      </c>
      <c r="L778" s="43">
        <f t="shared" si="120"/>
        <v>9.1118640484581254E-3</v>
      </c>
      <c r="M778" s="43">
        <f t="shared" si="121"/>
        <v>0.16611629072958273</v>
      </c>
      <c r="N778" s="43">
        <f t="shared" si="122"/>
        <v>0.18434001882649897</v>
      </c>
    </row>
    <row r="779" spans="1:14" x14ac:dyDescent="0.25">
      <c r="A779" s="11" t="s">
        <v>47</v>
      </c>
      <c r="B779" s="11" t="s">
        <v>19</v>
      </c>
      <c r="C779" s="11" t="s">
        <v>22</v>
      </c>
      <c r="D779" s="11" t="s">
        <v>53</v>
      </c>
      <c r="E779" s="49">
        <v>2910413</v>
      </c>
      <c r="F779" s="15">
        <v>1.8</v>
      </c>
      <c r="G779" s="16">
        <f t="shared" si="117"/>
        <v>104774.868</v>
      </c>
      <c r="H779" s="16">
        <f t="shared" si="118"/>
        <v>2805638.1320000002</v>
      </c>
      <c r="I779" s="16">
        <f t="shared" si="119"/>
        <v>3015187.8679999998</v>
      </c>
      <c r="J779" s="43">
        <v>0.31078201841896336</v>
      </c>
      <c r="K779" s="44">
        <v>1.7</v>
      </c>
      <c r="L779" s="43">
        <f t="shared" si="120"/>
        <v>1.0566588626244752E-2</v>
      </c>
      <c r="M779" s="43">
        <f t="shared" si="121"/>
        <v>0.30021542979271859</v>
      </c>
      <c r="N779" s="43">
        <f t="shared" si="122"/>
        <v>0.32134860704520812</v>
      </c>
    </row>
    <row r="780" spans="1:14" x14ac:dyDescent="0.25">
      <c r="A780" s="11" t="s">
        <v>47</v>
      </c>
      <c r="B780" s="11" t="s">
        <v>19</v>
      </c>
      <c r="C780" s="11" t="s">
        <v>1</v>
      </c>
      <c r="D780" s="11" t="s">
        <v>53</v>
      </c>
      <c r="E780" s="49">
        <v>1766024</v>
      </c>
      <c r="F780" s="15">
        <v>1.3</v>
      </c>
      <c r="G780" s="16">
        <f t="shared" si="117"/>
        <v>45916.624000000003</v>
      </c>
      <c r="H780" s="16">
        <f t="shared" si="118"/>
        <v>1720107.3759999999</v>
      </c>
      <c r="I780" s="16">
        <f t="shared" si="119"/>
        <v>1811940.6240000001</v>
      </c>
      <c r="J780" s="43">
        <v>0.39964598093085474</v>
      </c>
      <c r="K780" s="44">
        <v>1.2</v>
      </c>
      <c r="L780" s="43">
        <f t="shared" si="120"/>
        <v>9.591503542340514E-3</v>
      </c>
      <c r="M780" s="43">
        <f t="shared" si="121"/>
        <v>0.39005447738851423</v>
      </c>
      <c r="N780" s="43">
        <f t="shared" si="122"/>
        <v>0.40923748447319525</v>
      </c>
    </row>
    <row r="781" spans="1:14" x14ac:dyDescent="0.25">
      <c r="A781" s="11" t="s">
        <v>47</v>
      </c>
      <c r="B781" s="11" t="s">
        <v>19</v>
      </c>
      <c r="C781" s="11" t="s">
        <v>0</v>
      </c>
      <c r="D781" s="11" t="s">
        <v>53</v>
      </c>
      <c r="E781" s="49">
        <v>6381114</v>
      </c>
      <c r="F781" s="15">
        <v>0.9</v>
      </c>
      <c r="G781" s="16">
        <f t="shared" si="117"/>
        <v>114860.05200000001</v>
      </c>
      <c r="H781" s="16">
        <f t="shared" si="118"/>
        <v>6266253.9479999999</v>
      </c>
      <c r="I781" s="16">
        <f t="shared" si="119"/>
        <v>6495974.0520000001</v>
      </c>
      <c r="J781" s="43">
        <v>0.22322659764035405</v>
      </c>
      <c r="K781" s="44">
        <v>0.9</v>
      </c>
      <c r="L781" s="43">
        <f t="shared" si="120"/>
        <v>4.0180787575263728E-3</v>
      </c>
      <c r="M781" s="43">
        <f t="shared" si="121"/>
        <v>0.21920851888282766</v>
      </c>
      <c r="N781" s="43">
        <f t="shared" si="122"/>
        <v>0.22724467639788043</v>
      </c>
    </row>
    <row r="782" spans="1:14" x14ac:dyDescent="0.25">
      <c r="A782" s="11" t="s">
        <v>47</v>
      </c>
      <c r="B782" s="11" t="s">
        <v>30</v>
      </c>
      <c r="C782" s="11" t="s">
        <v>21</v>
      </c>
      <c r="D782" s="11" t="s">
        <v>53</v>
      </c>
      <c r="E782" s="49">
        <v>21012</v>
      </c>
      <c r="F782" s="15">
        <v>16.899999999999999</v>
      </c>
      <c r="G782" s="16">
        <f t="shared" si="117"/>
        <v>7102.0559999999996</v>
      </c>
      <c r="H782" s="16">
        <f t="shared" si="118"/>
        <v>13909.944</v>
      </c>
      <c r="I782" s="16">
        <f t="shared" si="119"/>
        <v>28114.056</v>
      </c>
      <c r="J782" s="43">
        <v>1.2285815356099785E-2</v>
      </c>
      <c r="K782" s="44">
        <v>16.899999999999999</v>
      </c>
      <c r="L782" s="43">
        <f t="shared" si="120"/>
        <v>4.1526055903617267E-3</v>
      </c>
      <c r="M782" s="43">
        <f t="shared" si="121"/>
        <v>8.1332097657380586E-3</v>
      </c>
      <c r="N782" s="43">
        <f t="shared" si="122"/>
        <v>1.6438420946461512E-2</v>
      </c>
    </row>
    <row r="783" spans="1:14" x14ac:dyDescent="0.25">
      <c r="A783" s="11" t="s">
        <v>47</v>
      </c>
      <c r="B783" s="11" t="s">
        <v>30</v>
      </c>
      <c r="C783" s="11" t="s">
        <v>31</v>
      </c>
      <c r="D783" s="11" t="s">
        <v>53</v>
      </c>
      <c r="E783" s="49">
        <v>204306</v>
      </c>
      <c r="F783" s="15">
        <v>6.1</v>
      </c>
      <c r="G783" s="16">
        <f t="shared" si="117"/>
        <v>24925.331999999999</v>
      </c>
      <c r="H783" s="16">
        <f t="shared" si="118"/>
        <v>179380.66800000001</v>
      </c>
      <c r="I783" s="16">
        <f t="shared" si="119"/>
        <v>229231.33199999999</v>
      </c>
      <c r="J783" s="43">
        <v>8.8254656667933792E-2</v>
      </c>
      <c r="K783" s="44">
        <v>6.1</v>
      </c>
      <c r="L783" s="43">
        <f t="shared" si="120"/>
        <v>1.0767068113487923E-2</v>
      </c>
      <c r="M783" s="43">
        <f t="shared" si="121"/>
        <v>7.7487588554445874E-2</v>
      </c>
      <c r="N783" s="43">
        <f t="shared" si="122"/>
        <v>9.9021724781421711E-2</v>
      </c>
    </row>
    <row r="784" spans="1:14" x14ac:dyDescent="0.25">
      <c r="A784" s="11" t="s">
        <v>47</v>
      </c>
      <c r="B784" s="11" t="s">
        <v>30</v>
      </c>
      <c r="C784" s="11" t="s">
        <v>32</v>
      </c>
      <c r="D784" s="11" t="s">
        <v>53</v>
      </c>
      <c r="E784" s="49">
        <v>615093</v>
      </c>
      <c r="F784" s="15">
        <v>3.8</v>
      </c>
      <c r="G784" s="16">
        <f t="shared" si="117"/>
        <v>46747.067999999999</v>
      </c>
      <c r="H784" s="16">
        <f t="shared" si="118"/>
        <v>568345.93200000003</v>
      </c>
      <c r="I784" s="16">
        <f t="shared" si="119"/>
        <v>661840.06799999997</v>
      </c>
      <c r="J784" s="43">
        <v>0.17887219376694122</v>
      </c>
      <c r="K784" s="44">
        <v>3.7</v>
      </c>
      <c r="L784" s="43">
        <f t="shared" si="120"/>
        <v>1.3236542338753652E-2</v>
      </c>
      <c r="M784" s="43">
        <f t="shared" si="121"/>
        <v>0.16563565142818756</v>
      </c>
      <c r="N784" s="43">
        <f t="shared" si="122"/>
        <v>0.19210873610569487</v>
      </c>
    </row>
    <row r="785" spans="1:14" x14ac:dyDescent="0.25">
      <c r="A785" s="11" t="s">
        <v>47</v>
      </c>
      <c r="B785" s="11" t="s">
        <v>30</v>
      </c>
      <c r="C785" s="11" t="s">
        <v>22</v>
      </c>
      <c r="D785" s="11" t="s">
        <v>53</v>
      </c>
      <c r="E785" s="49">
        <v>1568346</v>
      </c>
      <c r="F785" s="15">
        <v>2.7</v>
      </c>
      <c r="G785" s="16">
        <f t="shared" si="117"/>
        <v>84690.684000000008</v>
      </c>
      <c r="H785" s="16">
        <f t="shared" si="118"/>
        <v>1483655.3160000001</v>
      </c>
      <c r="I785" s="16">
        <f t="shared" si="119"/>
        <v>1653036.6839999999</v>
      </c>
      <c r="J785" s="43">
        <v>0.33800115989854446</v>
      </c>
      <c r="K785" s="44">
        <v>2.4</v>
      </c>
      <c r="L785" s="43">
        <f t="shared" si="120"/>
        <v>1.6224055675130133E-2</v>
      </c>
      <c r="M785" s="43">
        <f t="shared" si="121"/>
        <v>0.32177710422341432</v>
      </c>
      <c r="N785" s="43">
        <f t="shared" si="122"/>
        <v>0.35422521557367459</v>
      </c>
    </row>
    <row r="786" spans="1:14" x14ac:dyDescent="0.25">
      <c r="A786" s="11" t="s">
        <v>47</v>
      </c>
      <c r="B786" s="11" t="s">
        <v>30</v>
      </c>
      <c r="C786" s="11" t="s">
        <v>1</v>
      </c>
      <c r="D786" s="11" t="s">
        <v>53</v>
      </c>
      <c r="E786" s="49">
        <v>1056353</v>
      </c>
      <c r="F786" s="15">
        <v>1.7</v>
      </c>
      <c r="G786" s="16">
        <f t="shared" si="117"/>
        <v>35916.002</v>
      </c>
      <c r="H786" s="16">
        <f t="shared" si="118"/>
        <v>1020436.998</v>
      </c>
      <c r="I786" s="16">
        <f t="shared" si="119"/>
        <v>1092269.0020000001</v>
      </c>
      <c r="J786" s="43">
        <v>0.52952838596937979</v>
      </c>
      <c r="K786" s="44">
        <v>1.4</v>
      </c>
      <c r="L786" s="43">
        <f t="shared" ref="L786:L817" si="123">2*(J786*K786/100)</f>
        <v>1.4826794807142633E-2</v>
      </c>
      <c r="M786" s="43">
        <f t="shared" ref="M786:M817" si="124">J786-L786</f>
        <v>0.51470159116223713</v>
      </c>
      <c r="N786" s="43">
        <f t="shared" ref="N786:N817" si="125">J786+L786</f>
        <v>0.54435518077652245</v>
      </c>
    </row>
    <row r="787" spans="1:14" x14ac:dyDescent="0.25">
      <c r="A787" s="11" t="s">
        <v>47</v>
      </c>
      <c r="B787" s="11" t="s">
        <v>30</v>
      </c>
      <c r="C787" s="11" t="s">
        <v>0</v>
      </c>
      <c r="D787" s="11" t="s">
        <v>53</v>
      </c>
      <c r="E787" s="49">
        <v>3465110</v>
      </c>
      <c r="F787" s="15">
        <v>1.4</v>
      </c>
      <c r="G787" s="16">
        <f t="shared" si="117"/>
        <v>97023.08</v>
      </c>
      <c r="H787" s="16">
        <f t="shared" si="118"/>
        <v>3368086.92</v>
      </c>
      <c r="I787" s="16">
        <f t="shared" si="119"/>
        <v>3562133.08</v>
      </c>
      <c r="J787" s="43">
        <v>0.24577149905712561</v>
      </c>
      <c r="K787" s="44">
        <v>1.4</v>
      </c>
      <c r="L787" s="43">
        <f t="shared" si="123"/>
        <v>6.8816019735995172E-3</v>
      </c>
      <c r="M787" s="43">
        <f t="shared" si="124"/>
        <v>0.23888989708352609</v>
      </c>
      <c r="N787" s="43">
        <f t="shared" si="125"/>
        <v>0.25265310103072514</v>
      </c>
    </row>
    <row r="788" spans="1:14" x14ac:dyDescent="0.25">
      <c r="A788" s="11" t="s">
        <v>47</v>
      </c>
      <c r="B788" s="11" t="s">
        <v>44</v>
      </c>
      <c r="C788" s="11" t="s">
        <v>21</v>
      </c>
      <c r="D788" s="11" t="s">
        <v>53</v>
      </c>
      <c r="E788" s="49">
        <v>24857</v>
      </c>
      <c r="F788" s="15">
        <v>16.899999999999999</v>
      </c>
      <c r="G788" s="16">
        <f t="shared" si="117"/>
        <v>8401.6659999999993</v>
      </c>
      <c r="H788" s="16">
        <f t="shared" si="118"/>
        <v>16455.334000000003</v>
      </c>
      <c r="I788" s="16">
        <f t="shared" si="119"/>
        <v>33258.665999999997</v>
      </c>
      <c r="J788" s="43">
        <v>1.5219720672785497E-2</v>
      </c>
      <c r="K788" s="44">
        <v>16.899999999999999</v>
      </c>
      <c r="L788" s="43">
        <f t="shared" si="123"/>
        <v>5.1442655874014975E-3</v>
      </c>
      <c r="M788" s="43">
        <f t="shared" si="124"/>
        <v>1.0075455085383999E-2</v>
      </c>
      <c r="N788" s="43">
        <f t="shared" si="125"/>
        <v>2.0363986260186994E-2</v>
      </c>
    </row>
    <row r="789" spans="1:14" x14ac:dyDescent="0.25">
      <c r="A789" s="11" t="s">
        <v>47</v>
      </c>
      <c r="B789" s="11" t="s">
        <v>44</v>
      </c>
      <c r="C789" s="11" t="s">
        <v>31</v>
      </c>
      <c r="D789" s="11" t="s">
        <v>53</v>
      </c>
      <c r="E789" s="49">
        <v>247688</v>
      </c>
      <c r="F789" s="15">
        <v>6.1</v>
      </c>
      <c r="G789" s="16">
        <f t="shared" si="117"/>
        <v>30217.935999999998</v>
      </c>
      <c r="H789" s="16">
        <f t="shared" si="118"/>
        <v>217470.06400000001</v>
      </c>
      <c r="I789" s="16">
        <f t="shared" si="119"/>
        <v>277905.93599999999</v>
      </c>
      <c r="J789" s="43">
        <v>0.10976635518160409</v>
      </c>
      <c r="K789" s="44">
        <v>6.1</v>
      </c>
      <c r="L789" s="43">
        <f t="shared" si="123"/>
        <v>1.3391495332155699E-2</v>
      </c>
      <c r="M789" s="43">
        <f t="shared" si="124"/>
        <v>9.6374859849448394E-2</v>
      </c>
      <c r="N789" s="43">
        <f t="shared" si="125"/>
        <v>0.12315785051375978</v>
      </c>
    </row>
    <row r="790" spans="1:14" x14ac:dyDescent="0.25">
      <c r="A790" s="11" t="s">
        <v>47</v>
      </c>
      <c r="B790" s="11" t="s">
        <v>44</v>
      </c>
      <c r="C790" s="11" t="s">
        <v>32</v>
      </c>
      <c r="D790" s="11" t="s">
        <v>53</v>
      </c>
      <c r="E790" s="49">
        <v>591721</v>
      </c>
      <c r="F790" s="15">
        <v>3.8</v>
      </c>
      <c r="G790" s="16">
        <f t="shared" si="117"/>
        <v>44970.795999999995</v>
      </c>
      <c r="H790" s="16">
        <f t="shared" si="118"/>
        <v>546750.20400000003</v>
      </c>
      <c r="I790" s="16">
        <f t="shared" si="119"/>
        <v>636691.79599999997</v>
      </c>
      <c r="J790" s="43">
        <v>0.17159430595075009</v>
      </c>
      <c r="K790" s="44">
        <v>3.7</v>
      </c>
      <c r="L790" s="43">
        <f t="shared" si="123"/>
        <v>1.2697978640355507E-2</v>
      </c>
      <c r="M790" s="43">
        <f t="shared" si="124"/>
        <v>0.15889632731039458</v>
      </c>
      <c r="N790" s="43">
        <f t="shared" si="125"/>
        <v>0.18429228459110561</v>
      </c>
    </row>
    <row r="791" spans="1:14" x14ac:dyDescent="0.25">
      <c r="A791" s="11" t="s">
        <v>47</v>
      </c>
      <c r="B791" s="11" t="s">
        <v>44</v>
      </c>
      <c r="C791" s="11" t="s">
        <v>22</v>
      </c>
      <c r="D791" s="11" t="s">
        <v>53</v>
      </c>
      <c r="E791" s="49">
        <v>1342067</v>
      </c>
      <c r="F791" s="15">
        <v>2.7</v>
      </c>
      <c r="G791" s="16">
        <f t="shared" si="117"/>
        <v>72471.618000000002</v>
      </c>
      <c r="H791" s="16">
        <f t="shared" si="118"/>
        <v>1269595.382</v>
      </c>
      <c r="I791" s="16">
        <f t="shared" si="119"/>
        <v>1414538.618</v>
      </c>
      <c r="J791" s="43">
        <v>0.28405073375404044</v>
      </c>
      <c r="K791" s="44">
        <v>2.5</v>
      </c>
      <c r="L791" s="43">
        <f t="shared" si="123"/>
        <v>1.420253668770202E-2</v>
      </c>
      <c r="M791" s="43">
        <f t="shared" si="124"/>
        <v>0.26984819706633845</v>
      </c>
      <c r="N791" s="43">
        <f t="shared" si="125"/>
        <v>0.29825327044174244</v>
      </c>
    </row>
    <row r="792" spans="1:14" x14ac:dyDescent="0.25">
      <c r="A792" s="11" t="s">
        <v>47</v>
      </c>
      <c r="B792" s="11" t="s">
        <v>44</v>
      </c>
      <c r="C792" s="11" t="s">
        <v>1</v>
      </c>
      <c r="D792" s="11" t="s">
        <v>53</v>
      </c>
      <c r="E792" s="49">
        <v>709671</v>
      </c>
      <c r="F792" s="15">
        <v>2.6</v>
      </c>
      <c r="G792" s="16">
        <f t="shared" si="117"/>
        <v>36902.892</v>
      </c>
      <c r="H792" s="16">
        <f t="shared" si="118"/>
        <v>672768.10800000001</v>
      </c>
      <c r="I792" s="16">
        <f t="shared" si="119"/>
        <v>746573.89199999999</v>
      </c>
      <c r="J792" s="43">
        <v>0.29275926466032226</v>
      </c>
      <c r="K792" s="44">
        <v>2.4</v>
      </c>
      <c r="L792" s="43">
        <f t="shared" si="123"/>
        <v>1.4052444703695467E-2</v>
      </c>
      <c r="M792" s="43">
        <f t="shared" si="124"/>
        <v>0.27870681995662677</v>
      </c>
      <c r="N792" s="43">
        <f t="shared" si="125"/>
        <v>0.30681170936401775</v>
      </c>
    </row>
    <row r="793" spans="1:14" x14ac:dyDescent="0.25">
      <c r="A793" s="11" t="s">
        <v>47</v>
      </c>
      <c r="B793" s="11" t="s">
        <v>44</v>
      </c>
      <c r="C793" s="11" t="s">
        <v>0</v>
      </c>
      <c r="D793" s="11" t="s">
        <v>53</v>
      </c>
      <c r="E793" s="49">
        <v>2916004</v>
      </c>
      <c r="F793" s="15">
        <v>1.8</v>
      </c>
      <c r="G793" s="16">
        <f t="shared" si="117"/>
        <v>104976.144</v>
      </c>
      <c r="H793" s="16">
        <f t="shared" si="118"/>
        <v>2811027.8560000001</v>
      </c>
      <c r="I793" s="16">
        <f t="shared" si="119"/>
        <v>3020980.1439999999</v>
      </c>
      <c r="J793" s="43">
        <v>0.20128550577228194</v>
      </c>
      <c r="K793" s="44">
        <v>1.8</v>
      </c>
      <c r="L793" s="43">
        <f t="shared" si="123"/>
        <v>7.2462782078021506E-3</v>
      </c>
      <c r="M793" s="43">
        <f t="shared" si="124"/>
        <v>0.19403922756447978</v>
      </c>
      <c r="N793" s="43">
        <f t="shared" si="125"/>
        <v>0.2085317839800841</v>
      </c>
    </row>
    <row r="794" spans="1:14" x14ac:dyDescent="0.25">
      <c r="A794" s="11" t="s">
        <v>47</v>
      </c>
      <c r="B794" s="11" t="s">
        <v>19</v>
      </c>
      <c r="C794" s="11" t="s">
        <v>21</v>
      </c>
      <c r="D794" s="11" t="s">
        <v>54</v>
      </c>
      <c r="E794" s="49">
        <v>272772</v>
      </c>
      <c r="F794" s="15">
        <v>5.0999999999999996</v>
      </c>
      <c r="G794" s="16">
        <f t="shared" si="117"/>
        <v>27822.743999999999</v>
      </c>
      <c r="H794" s="16">
        <f t="shared" si="118"/>
        <v>244949.25599999999</v>
      </c>
      <c r="I794" s="16">
        <f t="shared" si="119"/>
        <v>300594.74400000001</v>
      </c>
      <c r="J794" s="43">
        <v>8.1583382558565565E-2</v>
      </c>
      <c r="K794" s="44">
        <v>5.0999999999999996</v>
      </c>
      <c r="L794" s="43">
        <f t="shared" si="123"/>
        <v>8.3215050209736879E-3</v>
      </c>
      <c r="M794" s="43">
        <f t="shared" si="124"/>
        <v>7.3261877537591877E-2</v>
      </c>
      <c r="N794" s="43">
        <f t="shared" si="125"/>
        <v>8.9904887579539253E-2</v>
      </c>
    </row>
    <row r="795" spans="1:14" x14ac:dyDescent="0.25">
      <c r="A795" s="11" t="s">
        <v>47</v>
      </c>
      <c r="B795" s="11" t="s">
        <v>19</v>
      </c>
      <c r="C795" s="11" t="s">
        <v>31</v>
      </c>
      <c r="D795" s="11" t="s">
        <v>54</v>
      </c>
      <c r="E795" s="49">
        <v>729981</v>
      </c>
      <c r="F795" s="15">
        <v>3.6</v>
      </c>
      <c r="G795" s="16">
        <f t="shared" si="117"/>
        <v>52558.632000000005</v>
      </c>
      <c r="H795" s="16">
        <f t="shared" si="118"/>
        <v>677422.36800000002</v>
      </c>
      <c r="I795" s="16">
        <f t="shared" si="119"/>
        <v>782539.63199999998</v>
      </c>
      <c r="J795" s="43">
        <v>0.15968217607408747</v>
      </c>
      <c r="K795" s="44">
        <v>3.6</v>
      </c>
      <c r="L795" s="43">
        <f t="shared" si="123"/>
        <v>1.1497116677334298E-2</v>
      </c>
      <c r="M795" s="43">
        <f t="shared" si="124"/>
        <v>0.14818505939675317</v>
      </c>
      <c r="N795" s="43">
        <f t="shared" si="125"/>
        <v>0.17117929275142177</v>
      </c>
    </row>
    <row r="796" spans="1:14" x14ac:dyDescent="0.25">
      <c r="A796" s="11" t="s">
        <v>47</v>
      </c>
      <c r="B796" s="11" t="s">
        <v>19</v>
      </c>
      <c r="C796" s="11" t="s">
        <v>32</v>
      </c>
      <c r="D796" s="11" t="s">
        <v>54</v>
      </c>
      <c r="E796" s="49">
        <v>1135947</v>
      </c>
      <c r="F796" s="15">
        <v>2.6</v>
      </c>
      <c r="G796" s="16">
        <f t="shared" si="117"/>
        <v>59069.244000000006</v>
      </c>
      <c r="H796" s="16">
        <f t="shared" si="118"/>
        <v>1076877.7560000001</v>
      </c>
      <c r="I796" s="16">
        <f t="shared" si="119"/>
        <v>1195016.2439999999</v>
      </c>
      <c r="J796" s="43">
        <v>0.16493833907764674</v>
      </c>
      <c r="K796" s="44">
        <v>2.6</v>
      </c>
      <c r="L796" s="43">
        <f t="shared" si="123"/>
        <v>8.5767936320376298E-3</v>
      </c>
      <c r="M796" s="43">
        <f t="shared" si="124"/>
        <v>0.1563615454456091</v>
      </c>
      <c r="N796" s="43">
        <f t="shared" si="125"/>
        <v>0.17351513270968438</v>
      </c>
    </row>
    <row r="797" spans="1:14" x14ac:dyDescent="0.25">
      <c r="A797" s="11" t="s">
        <v>47</v>
      </c>
      <c r="B797" s="11" t="s">
        <v>19</v>
      </c>
      <c r="C797" s="11" t="s">
        <v>22</v>
      </c>
      <c r="D797" s="11" t="s">
        <v>54</v>
      </c>
      <c r="E797" s="49">
        <v>1429776</v>
      </c>
      <c r="F797" s="15">
        <v>2.7</v>
      </c>
      <c r="G797" s="16">
        <f t="shared" si="117"/>
        <v>77207.90400000001</v>
      </c>
      <c r="H797" s="16">
        <f t="shared" si="118"/>
        <v>1352568.0959999999</v>
      </c>
      <c r="I797" s="16">
        <f t="shared" si="119"/>
        <v>1506983.9040000001</v>
      </c>
      <c r="J797" s="43">
        <v>0.15267546948388142</v>
      </c>
      <c r="K797" s="44">
        <v>2.7</v>
      </c>
      <c r="L797" s="43">
        <f t="shared" si="123"/>
        <v>8.2444753521295974E-3</v>
      </c>
      <c r="M797" s="43">
        <f t="shared" si="124"/>
        <v>0.14443099413175181</v>
      </c>
      <c r="N797" s="43">
        <f t="shared" si="125"/>
        <v>0.16091994483601102</v>
      </c>
    </row>
    <row r="798" spans="1:14" x14ac:dyDescent="0.25">
      <c r="A798" s="11" t="s">
        <v>47</v>
      </c>
      <c r="B798" s="11" t="s">
        <v>19</v>
      </c>
      <c r="C798" s="11" t="s">
        <v>1</v>
      </c>
      <c r="D798" s="11" t="s">
        <v>54</v>
      </c>
      <c r="E798" s="49">
        <v>610912</v>
      </c>
      <c r="F798" s="15">
        <v>2.6</v>
      </c>
      <c r="G798" s="16">
        <f t="shared" si="117"/>
        <v>31767.423999999999</v>
      </c>
      <c r="H798" s="16">
        <f t="shared" si="118"/>
        <v>579144.576</v>
      </c>
      <c r="I798" s="16">
        <f t="shared" si="119"/>
        <v>642679.424</v>
      </c>
      <c r="J798" s="43">
        <v>0.13824756940020652</v>
      </c>
      <c r="K798" s="44">
        <v>2.8</v>
      </c>
      <c r="L798" s="43">
        <f t="shared" si="123"/>
        <v>7.7418638864115655E-3</v>
      </c>
      <c r="M798" s="43">
        <f t="shared" si="124"/>
        <v>0.13050570551379495</v>
      </c>
      <c r="N798" s="43">
        <f t="shared" si="125"/>
        <v>0.14598943328661809</v>
      </c>
    </row>
    <row r="799" spans="1:14" x14ac:dyDescent="0.25">
      <c r="A799" s="11" t="s">
        <v>47</v>
      </c>
      <c r="B799" s="11" t="s">
        <v>19</v>
      </c>
      <c r="C799" s="11" t="s">
        <v>0</v>
      </c>
      <c r="D799" s="11" t="s">
        <v>54</v>
      </c>
      <c r="E799" s="49">
        <v>4179388</v>
      </c>
      <c r="F799" s="15">
        <v>1.2</v>
      </c>
      <c r="G799" s="16">
        <f t="shared" si="117"/>
        <v>100305.31199999999</v>
      </c>
      <c r="H799" s="16">
        <f t="shared" si="118"/>
        <v>4079082.6880000001</v>
      </c>
      <c r="I799" s="16">
        <f t="shared" si="119"/>
        <v>4279693.3119999999</v>
      </c>
      <c r="J799" s="43">
        <v>0.14620496726103374</v>
      </c>
      <c r="K799" s="44">
        <v>1.2</v>
      </c>
      <c r="L799" s="43">
        <f t="shared" si="123"/>
        <v>3.5089192142648096E-3</v>
      </c>
      <c r="M799" s="43">
        <f t="shared" si="124"/>
        <v>0.14269604804676894</v>
      </c>
      <c r="N799" s="43">
        <f t="shared" si="125"/>
        <v>0.14971388647529854</v>
      </c>
    </row>
    <row r="800" spans="1:14" x14ac:dyDescent="0.25">
      <c r="A800" s="11" t="s">
        <v>47</v>
      </c>
      <c r="B800" s="11" t="s">
        <v>30</v>
      </c>
      <c r="C800" s="11" t="s">
        <v>21</v>
      </c>
      <c r="D800" s="11" t="s">
        <v>54</v>
      </c>
      <c r="E800" s="49">
        <v>142620</v>
      </c>
      <c r="F800" s="15">
        <v>6.6</v>
      </c>
      <c r="G800" s="16">
        <f t="shared" si="117"/>
        <v>18825.84</v>
      </c>
      <c r="H800" s="16">
        <f t="shared" si="118"/>
        <v>123794.16</v>
      </c>
      <c r="I800" s="16">
        <f t="shared" si="119"/>
        <v>161445.84</v>
      </c>
      <c r="J800" s="43">
        <v>8.3390585669472272E-2</v>
      </c>
      <c r="K800" s="44">
        <v>6.6</v>
      </c>
      <c r="L800" s="43">
        <f t="shared" si="123"/>
        <v>1.1007557308370339E-2</v>
      </c>
      <c r="M800" s="43">
        <f t="shared" si="124"/>
        <v>7.2383028361101928E-2</v>
      </c>
      <c r="N800" s="43">
        <f t="shared" si="125"/>
        <v>9.4398142977842617E-2</v>
      </c>
    </row>
    <row r="801" spans="1:14" x14ac:dyDescent="0.25">
      <c r="A801" s="11" t="s">
        <v>47</v>
      </c>
      <c r="B801" s="11" t="s">
        <v>30</v>
      </c>
      <c r="C801" s="11" t="s">
        <v>31</v>
      </c>
      <c r="D801" s="11" t="s">
        <v>54</v>
      </c>
      <c r="E801" s="49">
        <v>398314</v>
      </c>
      <c r="F801" s="15">
        <v>4.5</v>
      </c>
      <c r="G801" s="16">
        <f t="shared" si="117"/>
        <v>35848.26</v>
      </c>
      <c r="H801" s="16">
        <f t="shared" si="118"/>
        <v>362465.74</v>
      </c>
      <c r="I801" s="16">
        <f t="shared" si="119"/>
        <v>434162.26</v>
      </c>
      <c r="J801" s="43">
        <v>0.17206085634309015</v>
      </c>
      <c r="K801" s="44">
        <v>4.5</v>
      </c>
      <c r="L801" s="43">
        <f t="shared" si="123"/>
        <v>1.5485477070878113E-2</v>
      </c>
      <c r="M801" s="43">
        <f t="shared" si="124"/>
        <v>0.15657537927221205</v>
      </c>
      <c r="N801" s="43">
        <f t="shared" si="125"/>
        <v>0.18754633341396826</v>
      </c>
    </row>
    <row r="802" spans="1:14" x14ac:dyDescent="0.25">
      <c r="A802" s="11" t="s">
        <v>47</v>
      </c>
      <c r="B802" s="11" t="s">
        <v>30</v>
      </c>
      <c r="C802" s="11" t="s">
        <v>32</v>
      </c>
      <c r="D802" s="11" t="s">
        <v>54</v>
      </c>
      <c r="E802" s="49">
        <v>598630</v>
      </c>
      <c r="F802" s="15">
        <v>3.8</v>
      </c>
      <c r="G802" s="16">
        <f t="shared" si="117"/>
        <v>45495.88</v>
      </c>
      <c r="H802" s="16">
        <f t="shared" si="118"/>
        <v>553134.12</v>
      </c>
      <c r="I802" s="16">
        <f t="shared" si="119"/>
        <v>644125.88</v>
      </c>
      <c r="J802" s="43">
        <v>0.17408466907395145</v>
      </c>
      <c r="K802" s="44">
        <v>3.7</v>
      </c>
      <c r="L802" s="43">
        <f t="shared" si="123"/>
        <v>1.2882265511472408E-2</v>
      </c>
      <c r="M802" s="43">
        <f t="shared" si="124"/>
        <v>0.16120240356247906</v>
      </c>
      <c r="N802" s="43">
        <f t="shared" si="125"/>
        <v>0.18696693458542385</v>
      </c>
    </row>
    <row r="803" spans="1:14" x14ac:dyDescent="0.25">
      <c r="A803" s="11" t="s">
        <v>47</v>
      </c>
      <c r="B803" s="11" t="s">
        <v>30</v>
      </c>
      <c r="C803" s="11" t="s">
        <v>22</v>
      </c>
      <c r="D803" s="11" t="s">
        <v>54</v>
      </c>
      <c r="E803" s="49">
        <v>717496</v>
      </c>
      <c r="F803" s="15">
        <v>3.9</v>
      </c>
      <c r="G803" s="16">
        <f t="shared" si="117"/>
        <v>55964.687999999995</v>
      </c>
      <c r="H803" s="16">
        <f t="shared" si="118"/>
        <v>661531.31200000003</v>
      </c>
      <c r="I803" s="16">
        <f t="shared" si="119"/>
        <v>773460.68799999997</v>
      </c>
      <c r="J803" s="43">
        <v>0.15463072575985531</v>
      </c>
      <c r="K803" s="44">
        <v>3.8</v>
      </c>
      <c r="L803" s="43">
        <f t="shared" si="123"/>
        <v>1.1751935157749003E-2</v>
      </c>
      <c r="M803" s="43">
        <f t="shared" si="124"/>
        <v>0.14287879060210631</v>
      </c>
      <c r="N803" s="43">
        <f t="shared" si="125"/>
        <v>0.16638266091760431</v>
      </c>
    </row>
    <row r="804" spans="1:14" x14ac:dyDescent="0.25">
      <c r="A804" s="11" t="s">
        <v>47</v>
      </c>
      <c r="B804" s="11" t="s">
        <v>30</v>
      </c>
      <c r="C804" s="11" t="s">
        <v>1</v>
      </c>
      <c r="D804" s="11" t="s">
        <v>54</v>
      </c>
      <c r="E804" s="49">
        <v>277339</v>
      </c>
      <c r="F804" s="15">
        <v>3.7</v>
      </c>
      <c r="G804" s="16">
        <f t="shared" si="117"/>
        <v>20523.085999999999</v>
      </c>
      <c r="H804" s="16">
        <f t="shared" si="118"/>
        <v>256815.91399999999</v>
      </c>
      <c r="I804" s="16">
        <f t="shared" si="119"/>
        <v>297862.08600000001</v>
      </c>
      <c r="J804" s="43">
        <v>0.13902442936817697</v>
      </c>
      <c r="K804" s="44">
        <v>3.7</v>
      </c>
      <c r="L804" s="43">
        <f t="shared" si="123"/>
        <v>1.0287807773245096E-2</v>
      </c>
      <c r="M804" s="43">
        <f t="shared" si="124"/>
        <v>0.12873662159493188</v>
      </c>
      <c r="N804" s="43">
        <f t="shared" si="125"/>
        <v>0.14931223714142206</v>
      </c>
    </row>
    <row r="805" spans="1:14" x14ac:dyDescent="0.25">
      <c r="A805" s="11" t="s">
        <v>47</v>
      </c>
      <c r="B805" s="11" t="s">
        <v>30</v>
      </c>
      <c r="C805" s="11" t="s">
        <v>0</v>
      </c>
      <c r="D805" s="11" t="s">
        <v>54</v>
      </c>
      <c r="E805" s="49">
        <v>2134399</v>
      </c>
      <c r="F805" s="15">
        <v>1.8</v>
      </c>
      <c r="G805" s="16">
        <f t="shared" si="117"/>
        <v>76838.364000000001</v>
      </c>
      <c r="H805" s="16">
        <f t="shared" si="118"/>
        <v>2057560.6359999999</v>
      </c>
      <c r="I805" s="16">
        <f t="shared" si="119"/>
        <v>2211237.3640000001</v>
      </c>
      <c r="J805" s="43">
        <v>0.15138752934712893</v>
      </c>
      <c r="K805" s="44">
        <v>1.8</v>
      </c>
      <c r="L805" s="43">
        <f t="shared" si="123"/>
        <v>5.4499510564966413E-3</v>
      </c>
      <c r="M805" s="43">
        <f t="shared" si="124"/>
        <v>0.14593757829063228</v>
      </c>
      <c r="N805" s="43">
        <f t="shared" si="125"/>
        <v>0.15683748040362558</v>
      </c>
    </row>
    <row r="806" spans="1:14" x14ac:dyDescent="0.25">
      <c r="A806" s="11" t="s">
        <v>47</v>
      </c>
      <c r="B806" s="11" t="s">
        <v>44</v>
      </c>
      <c r="C806" s="11" t="s">
        <v>21</v>
      </c>
      <c r="D806" s="11" t="s">
        <v>54</v>
      </c>
      <c r="E806" s="49">
        <v>130152</v>
      </c>
      <c r="F806" s="15">
        <v>6.6</v>
      </c>
      <c r="G806" s="16">
        <f t="shared" si="117"/>
        <v>17180.063999999998</v>
      </c>
      <c r="H806" s="16">
        <f t="shared" si="118"/>
        <v>112971.936</v>
      </c>
      <c r="I806" s="16">
        <f t="shared" si="119"/>
        <v>147332.06400000001</v>
      </c>
      <c r="J806" s="43">
        <v>7.9690915436471735E-2</v>
      </c>
      <c r="K806" s="44">
        <v>6.6</v>
      </c>
      <c r="L806" s="43">
        <f t="shared" si="123"/>
        <v>1.0519200837614269E-2</v>
      </c>
      <c r="M806" s="43">
        <f t="shared" si="124"/>
        <v>6.9171714598857459E-2</v>
      </c>
      <c r="N806" s="43">
        <f t="shared" si="125"/>
        <v>9.0210116274086011E-2</v>
      </c>
    </row>
    <row r="807" spans="1:14" x14ac:dyDescent="0.25">
      <c r="A807" s="11" t="s">
        <v>47</v>
      </c>
      <c r="B807" s="11" t="s">
        <v>44</v>
      </c>
      <c r="C807" s="11" t="s">
        <v>31</v>
      </c>
      <c r="D807" s="11" t="s">
        <v>54</v>
      </c>
      <c r="E807" s="49">
        <v>331667</v>
      </c>
      <c r="F807" s="15">
        <v>4.8</v>
      </c>
      <c r="G807" s="16">
        <f t="shared" si="117"/>
        <v>31840.031999999996</v>
      </c>
      <c r="H807" s="16">
        <f t="shared" si="118"/>
        <v>299826.96799999999</v>
      </c>
      <c r="I807" s="16">
        <f t="shared" si="119"/>
        <v>363507.03200000001</v>
      </c>
      <c r="J807" s="43">
        <v>0.14698280790356047</v>
      </c>
      <c r="K807" s="44">
        <v>4.8</v>
      </c>
      <c r="L807" s="43">
        <f t="shared" si="123"/>
        <v>1.4110349558741804E-2</v>
      </c>
      <c r="M807" s="43">
        <f t="shared" si="124"/>
        <v>0.13287245834481867</v>
      </c>
      <c r="N807" s="43">
        <f t="shared" si="125"/>
        <v>0.16109315746230227</v>
      </c>
    </row>
    <row r="808" spans="1:14" x14ac:dyDescent="0.25">
      <c r="A808" s="11" t="s">
        <v>47</v>
      </c>
      <c r="B808" s="11" t="s">
        <v>44</v>
      </c>
      <c r="C808" s="11" t="s">
        <v>32</v>
      </c>
      <c r="D808" s="11" t="s">
        <v>54</v>
      </c>
      <c r="E808" s="49">
        <v>537317</v>
      </c>
      <c r="F808" s="15">
        <v>3.8</v>
      </c>
      <c r="G808" s="16">
        <f t="shared" ref="G808:G836" si="126">2*(E808*F808/100)</f>
        <v>40836.091999999997</v>
      </c>
      <c r="H808" s="16">
        <f t="shared" ref="H808:H837" si="127">E808-G808</f>
        <v>496480.908</v>
      </c>
      <c r="I808" s="16">
        <f t="shared" ref="I808:I837" si="128">E808+G808</f>
        <v>578153.09199999995</v>
      </c>
      <c r="J808" s="43">
        <v>0.15581758580570773</v>
      </c>
      <c r="K808" s="44">
        <v>3.7</v>
      </c>
      <c r="L808" s="43">
        <f t="shared" si="123"/>
        <v>1.1530501349622373E-2</v>
      </c>
      <c r="M808" s="43">
        <f t="shared" si="124"/>
        <v>0.14428708445608535</v>
      </c>
      <c r="N808" s="43">
        <f t="shared" si="125"/>
        <v>0.16734808715533012</v>
      </c>
    </row>
    <row r="809" spans="1:14" x14ac:dyDescent="0.25">
      <c r="A809" s="11" t="s">
        <v>47</v>
      </c>
      <c r="B809" s="11" t="s">
        <v>44</v>
      </c>
      <c r="C809" s="11" t="s">
        <v>22</v>
      </c>
      <c r="D809" s="11" t="s">
        <v>54</v>
      </c>
      <c r="E809" s="49">
        <v>712280</v>
      </c>
      <c r="F809" s="15">
        <v>3.9</v>
      </c>
      <c r="G809" s="16">
        <f t="shared" si="126"/>
        <v>55557.84</v>
      </c>
      <c r="H809" s="16">
        <f t="shared" si="127"/>
        <v>656722.16</v>
      </c>
      <c r="I809" s="16">
        <f t="shared" si="128"/>
        <v>767837.84</v>
      </c>
      <c r="J809" s="43">
        <v>0.15075525785100738</v>
      </c>
      <c r="K809" s="44">
        <v>3.9</v>
      </c>
      <c r="L809" s="43">
        <f t="shared" si="123"/>
        <v>1.1758910112378576E-2</v>
      </c>
      <c r="M809" s="43">
        <f t="shared" si="124"/>
        <v>0.13899634773862879</v>
      </c>
      <c r="N809" s="43">
        <f t="shared" si="125"/>
        <v>0.16251416796338597</v>
      </c>
    </row>
    <row r="810" spans="1:14" x14ac:dyDescent="0.25">
      <c r="A810" s="11" t="s">
        <v>47</v>
      </c>
      <c r="B810" s="11" t="s">
        <v>44</v>
      </c>
      <c r="C810" s="11" t="s">
        <v>1</v>
      </c>
      <c r="D810" s="11" t="s">
        <v>54</v>
      </c>
      <c r="E810" s="49">
        <v>333573</v>
      </c>
      <c r="F810" s="15">
        <v>3.4</v>
      </c>
      <c r="G810" s="16">
        <f t="shared" si="126"/>
        <v>22682.964</v>
      </c>
      <c r="H810" s="16">
        <f t="shared" si="127"/>
        <v>310890.03600000002</v>
      </c>
      <c r="I810" s="16">
        <f t="shared" si="128"/>
        <v>356255.96399999998</v>
      </c>
      <c r="J810" s="43">
        <v>0.13760825254313291</v>
      </c>
      <c r="K810" s="44">
        <v>3.4</v>
      </c>
      <c r="L810" s="43">
        <f t="shared" si="123"/>
        <v>9.3573611729330375E-3</v>
      </c>
      <c r="M810" s="43">
        <f t="shared" si="124"/>
        <v>0.12825089137019988</v>
      </c>
      <c r="N810" s="43">
        <f t="shared" si="125"/>
        <v>0.14696561371606595</v>
      </c>
    </row>
    <row r="811" spans="1:14" x14ac:dyDescent="0.25">
      <c r="A811" s="11" t="s">
        <v>47</v>
      </c>
      <c r="B811" s="11" t="s">
        <v>44</v>
      </c>
      <c r="C811" s="11" t="s">
        <v>0</v>
      </c>
      <c r="D811" s="11" t="s">
        <v>54</v>
      </c>
      <c r="E811" s="49">
        <v>2044989</v>
      </c>
      <c r="F811" s="15">
        <v>1.8</v>
      </c>
      <c r="G811" s="16">
        <f t="shared" si="126"/>
        <v>73619.604000000007</v>
      </c>
      <c r="H811" s="16">
        <f t="shared" si="127"/>
        <v>1971369.3959999999</v>
      </c>
      <c r="I811" s="16">
        <f t="shared" si="128"/>
        <v>2118608.6039999998</v>
      </c>
      <c r="J811" s="43">
        <v>0.14116120731101639</v>
      </c>
      <c r="K811" s="44">
        <v>1.8</v>
      </c>
      <c r="L811" s="43">
        <f t="shared" si="123"/>
        <v>5.0818034631965906E-3</v>
      </c>
      <c r="M811" s="43">
        <f t="shared" si="124"/>
        <v>0.1360794038478198</v>
      </c>
      <c r="N811" s="43">
        <f t="shared" si="125"/>
        <v>0.14624301077421298</v>
      </c>
    </row>
    <row r="812" spans="1:14" x14ac:dyDescent="0.25">
      <c r="A812" s="11" t="s">
        <v>47</v>
      </c>
      <c r="B812" s="11" t="s">
        <v>19</v>
      </c>
      <c r="C812" s="11" t="s">
        <v>21</v>
      </c>
      <c r="D812" s="11" t="s">
        <v>18</v>
      </c>
      <c r="E812" s="49">
        <v>2651828</v>
      </c>
      <c r="F812" s="15">
        <v>0.9</v>
      </c>
      <c r="G812" s="16">
        <f t="shared" si="126"/>
        <v>47732.904000000002</v>
      </c>
      <c r="H812" s="16">
        <f t="shared" si="127"/>
        <v>2604095.0959999999</v>
      </c>
      <c r="I812" s="16">
        <f t="shared" si="128"/>
        <v>2699560.9040000001</v>
      </c>
      <c r="J812" s="43">
        <v>0.79313528589267157</v>
      </c>
      <c r="K812" s="44">
        <v>0.9</v>
      </c>
      <c r="L812" s="43">
        <f t="shared" si="123"/>
        <v>1.4276435146068089E-2</v>
      </c>
      <c r="M812" s="43">
        <f t="shared" si="124"/>
        <v>0.77885885074660344</v>
      </c>
      <c r="N812" s="43">
        <f t="shared" si="125"/>
        <v>0.8074117210387397</v>
      </c>
    </row>
    <row r="813" spans="1:14" x14ac:dyDescent="0.25">
      <c r="A813" s="11" t="s">
        <v>47</v>
      </c>
      <c r="B813" s="11" t="s">
        <v>19</v>
      </c>
      <c r="C813" s="11" t="s">
        <v>31</v>
      </c>
      <c r="D813" s="11" t="s">
        <v>18</v>
      </c>
      <c r="E813" s="49">
        <v>2129173</v>
      </c>
      <c r="F813" s="15">
        <v>1.8</v>
      </c>
      <c r="G813" s="16">
        <f t="shared" si="126"/>
        <v>76650.228000000003</v>
      </c>
      <c r="H813" s="16">
        <f t="shared" si="127"/>
        <v>2052522.7719999999</v>
      </c>
      <c r="I813" s="16">
        <f t="shared" si="128"/>
        <v>2205823.2280000001</v>
      </c>
      <c r="J813" s="43">
        <v>0.46575318792981324</v>
      </c>
      <c r="K813" s="44">
        <v>2.5</v>
      </c>
      <c r="L813" s="43">
        <f t="shared" si="123"/>
        <v>2.3287659396490662E-2</v>
      </c>
      <c r="M813" s="43">
        <f t="shared" si="124"/>
        <v>0.44246552853332255</v>
      </c>
      <c r="N813" s="43">
        <f t="shared" si="125"/>
        <v>0.48904084732630393</v>
      </c>
    </row>
    <row r="814" spans="1:14" x14ac:dyDescent="0.25">
      <c r="A814" s="11" t="s">
        <v>47</v>
      </c>
      <c r="B814" s="11" t="s">
        <v>19</v>
      </c>
      <c r="C814" s="11" t="s">
        <v>32</v>
      </c>
      <c r="D814" s="11" t="s">
        <v>18</v>
      </c>
      <c r="E814" s="49">
        <v>2918452</v>
      </c>
      <c r="F814" s="15">
        <v>1.7</v>
      </c>
      <c r="G814" s="16">
        <f t="shared" si="126"/>
        <v>99227.367999999988</v>
      </c>
      <c r="H814" s="16">
        <f t="shared" si="127"/>
        <v>2819224.6320000002</v>
      </c>
      <c r="I814" s="16">
        <f t="shared" si="128"/>
        <v>3017679.3679999998</v>
      </c>
      <c r="J814" s="43">
        <v>0.42375623647743804</v>
      </c>
      <c r="K814" s="44">
        <v>1.7</v>
      </c>
      <c r="L814" s="43">
        <f t="shared" si="123"/>
        <v>1.4407712040232895E-2</v>
      </c>
      <c r="M814" s="43">
        <f t="shared" si="124"/>
        <v>0.40934852443720515</v>
      </c>
      <c r="N814" s="43">
        <f t="shared" si="125"/>
        <v>0.43816394851767093</v>
      </c>
    </row>
    <row r="815" spans="1:14" x14ac:dyDescent="0.25">
      <c r="A815" s="11" t="s">
        <v>47</v>
      </c>
      <c r="B815" s="11" t="s">
        <v>19</v>
      </c>
      <c r="C815" s="11" t="s">
        <v>22</v>
      </c>
      <c r="D815" s="11" t="s">
        <v>18</v>
      </c>
      <c r="E815" s="49">
        <v>2890398</v>
      </c>
      <c r="F815" s="15">
        <v>1.8</v>
      </c>
      <c r="G815" s="16">
        <f t="shared" si="126"/>
        <v>104054.32800000001</v>
      </c>
      <c r="H815" s="16">
        <f t="shared" si="127"/>
        <v>2786343.6719999998</v>
      </c>
      <c r="I815" s="16">
        <f t="shared" si="128"/>
        <v>2994452.3280000002</v>
      </c>
      <c r="J815" s="43">
        <v>0.30864476088930842</v>
      </c>
      <c r="K815" s="44">
        <v>1.7</v>
      </c>
      <c r="L815" s="43">
        <f t="shared" si="123"/>
        <v>1.0493921870236487E-2</v>
      </c>
      <c r="M815" s="43">
        <f t="shared" si="124"/>
        <v>0.29815083901907191</v>
      </c>
      <c r="N815" s="43">
        <f t="shared" si="125"/>
        <v>0.31913868275954493</v>
      </c>
    </row>
    <row r="816" spans="1:14" x14ac:dyDescent="0.25">
      <c r="A816" s="11" t="s">
        <v>47</v>
      </c>
      <c r="B816" s="11" t="s">
        <v>19</v>
      </c>
      <c r="C816" s="11" t="s">
        <v>1</v>
      </c>
      <c r="D816" s="11" t="s">
        <v>18</v>
      </c>
      <c r="E816" s="49">
        <v>1591627</v>
      </c>
      <c r="F816" s="15">
        <v>1.3</v>
      </c>
      <c r="G816" s="16">
        <f t="shared" si="126"/>
        <v>41382.302000000003</v>
      </c>
      <c r="H816" s="16">
        <f t="shared" si="127"/>
        <v>1550244.6980000001</v>
      </c>
      <c r="I816" s="16">
        <f t="shared" si="128"/>
        <v>1633009.3019999999</v>
      </c>
      <c r="J816" s="43">
        <v>0.36018045830126516</v>
      </c>
      <c r="K816" s="44">
        <v>1</v>
      </c>
      <c r="L816" s="43">
        <f t="shared" si="123"/>
        <v>7.2036091660253035E-3</v>
      </c>
      <c r="M816" s="43">
        <f t="shared" si="124"/>
        <v>0.35297684913523986</v>
      </c>
      <c r="N816" s="43">
        <f t="shared" si="125"/>
        <v>0.36738406746729046</v>
      </c>
    </row>
    <row r="817" spans="1:14" x14ac:dyDescent="0.25">
      <c r="A817" s="11" t="s">
        <v>47</v>
      </c>
      <c r="B817" s="11" t="s">
        <v>19</v>
      </c>
      <c r="C817" s="11" t="s">
        <v>0</v>
      </c>
      <c r="D817" s="11" t="s">
        <v>18</v>
      </c>
      <c r="E817" s="49">
        <v>12181478</v>
      </c>
      <c r="F817" s="15">
        <v>0.7</v>
      </c>
      <c r="G817" s="16">
        <f t="shared" si="126"/>
        <v>170540.69199999998</v>
      </c>
      <c r="H817" s="16">
        <f t="shared" si="127"/>
        <v>12010937.308</v>
      </c>
      <c r="I817" s="16">
        <f t="shared" si="128"/>
        <v>12352018.692</v>
      </c>
      <c r="J817" s="43">
        <v>0.42613717419416497</v>
      </c>
      <c r="K817" s="44">
        <v>0.7</v>
      </c>
      <c r="L817" s="43">
        <f t="shared" si="123"/>
        <v>5.9659204387183095E-3</v>
      </c>
      <c r="M817" s="43">
        <f t="shared" si="124"/>
        <v>0.42017125375544667</v>
      </c>
      <c r="N817" s="43">
        <f t="shared" si="125"/>
        <v>0.43210309463288327</v>
      </c>
    </row>
    <row r="818" spans="1:14" x14ac:dyDescent="0.25">
      <c r="A818" s="11" t="s">
        <v>47</v>
      </c>
      <c r="B818" s="11" t="s">
        <v>30</v>
      </c>
      <c r="C818" s="11" t="s">
        <v>21</v>
      </c>
      <c r="D818" s="11" t="s">
        <v>18</v>
      </c>
      <c r="E818" s="49">
        <v>1330248</v>
      </c>
      <c r="F818" s="15">
        <v>1.4</v>
      </c>
      <c r="G818" s="16">
        <f t="shared" si="126"/>
        <v>37246.943999999996</v>
      </c>
      <c r="H818" s="16">
        <f t="shared" si="127"/>
        <v>1293001.0560000001</v>
      </c>
      <c r="I818" s="16">
        <f t="shared" si="128"/>
        <v>1367494.9439999999</v>
      </c>
      <c r="J818" s="43">
        <v>0.77780227040838701</v>
      </c>
      <c r="K818" s="44">
        <v>1.1000000000000001</v>
      </c>
      <c r="L818" s="43">
        <f t="shared" ref="L818:L830" si="129">2*(J818*K818/100)</f>
        <v>1.7111649948984516E-2</v>
      </c>
      <c r="M818" s="43">
        <f t="shared" ref="M818:M830" si="130">J818-L818</f>
        <v>0.7606906204594025</v>
      </c>
      <c r="N818" s="43">
        <f t="shared" ref="N818:N830" si="131">J818+L818</f>
        <v>0.79491392035737152</v>
      </c>
    </row>
    <row r="819" spans="1:14" x14ac:dyDescent="0.25">
      <c r="A819" s="11" t="s">
        <v>47</v>
      </c>
      <c r="B819" s="11" t="s">
        <v>30</v>
      </c>
      <c r="C819" s="11" t="s">
        <v>31</v>
      </c>
      <c r="D819" s="11" t="s">
        <v>18</v>
      </c>
      <c r="E819" s="49">
        <v>981002</v>
      </c>
      <c r="F819" s="15">
        <v>2.9</v>
      </c>
      <c r="G819" s="16">
        <f t="shared" si="126"/>
        <v>56898.115999999995</v>
      </c>
      <c r="H819" s="16">
        <f t="shared" si="127"/>
        <v>924103.88399999996</v>
      </c>
      <c r="I819" s="16">
        <f t="shared" si="128"/>
        <v>1037900.116</v>
      </c>
      <c r="J819" s="43">
        <v>0.42376628537858108</v>
      </c>
      <c r="K819" s="44">
        <v>2.5</v>
      </c>
      <c r="L819" s="43">
        <f t="shared" si="129"/>
        <v>2.1188314268929052E-2</v>
      </c>
      <c r="M819" s="43">
        <f t="shared" si="130"/>
        <v>0.40257797110965204</v>
      </c>
      <c r="N819" s="43">
        <f t="shared" si="131"/>
        <v>0.44495459964751011</v>
      </c>
    </row>
    <row r="820" spans="1:14" x14ac:dyDescent="0.25">
      <c r="A820" s="11" t="s">
        <v>47</v>
      </c>
      <c r="B820" s="11" t="s">
        <v>30</v>
      </c>
      <c r="C820" s="11" t="s">
        <v>32</v>
      </c>
      <c r="D820" s="11" t="s">
        <v>18</v>
      </c>
      <c r="E820" s="49">
        <v>1286380</v>
      </c>
      <c r="F820" s="15">
        <v>2.6</v>
      </c>
      <c r="G820" s="16">
        <f t="shared" si="126"/>
        <v>66891.759999999995</v>
      </c>
      <c r="H820" s="16">
        <f t="shared" si="127"/>
        <v>1219488.24</v>
      </c>
      <c r="I820" s="16">
        <f t="shared" si="128"/>
        <v>1353271.76</v>
      </c>
      <c r="J820" s="43">
        <v>0.37408589045545609</v>
      </c>
      <c r="K820" s="44">
        <v>2.4</v>
      </c>
      <c r="L820" s="43">
        <f t="shared" si="129"/>
        <v>1.7956122741861893E-2</v>
      </c>
      <c r="M820" s="43">
        <f t="shared" si="130"/>
        <v>0.35612976771359423</v>
      </c>
      <c r="N820" s="43">
        <f t="shared" si="131"/>
        <v>0.39204201319731796</v>
      </c>
    </row>
    <row r="821" spans="1:14" x14ac:dyDescent="0.25">
      <c r="A821" s="11" t="s">
        <v>47</v>
      </c>
      <c r="B821" s="11" t="s">
        <v>30</v>
      </c>
      <c r="C821" s="11" t="s">
        <v>22</v>
      </c>
      <c r="D821" s="11" t="s">
        <v>18</v>
      </c>
      <c r="E821" s="49">
        <v>1167853</v>
      </c>
      <c r="F821" s="15">
        <v>2.7</v>
      </c>
      <c r="G821" s="16">
        <f t="shared" si="126"/>
        <v>63064.062000000005</v>
      </c>
      <c r="H821" s="16">
        <f t="shared" si="127"/>
        <v>1104788.9380000001</v>
      </c>
      <c r="I821" s="16">
        <f t="shared" si="128"/>
        <v>1230917.0619999999</v>
      </c>
      <c r="J821" s="43">
        <v>0.25168914805214843</v>
      </c>
      <c r="K821" s="44">
        <v>2.5</v>
      </c>
      <c r="L821" s="43">
        <f t="shared" si="129"/>
        <v>1.258445740260742E-2</v>
      </c>
      <c r="M821" s="43">
        <f t="shared" si="130"/>
        <v>0.23910469064954101</v>
      </c>
      <c r="N821" s="43">
        <f t="shared" si="131"/>
        <v>0.26427360545475587</v>
      </c>
    </row>
    <row r="822" spans="1:14" x14ac:dyDescent="0.25">
      <c r="A822" s="11" t="s">
        <v>47</v>
      </c>
      <c r="B822" s="11" t="s">
        <v>30</v>
      </c>
      <c r="C822" s="11" t="s">
        <v>1</v>
      </c>
      <c r="D822" s="11" t="s">
        <v>18</v>
      </c>
      <c r="E822" s="49">
        <v>434120</v>
      </c>
      <c r="F822" s="15">
        <v>2.9</v>
      </c>
      <c r="G822" s="16">
        <f t="shared" si="126"/>
        <v>25178.959999999999</v>
      </c>
      <c r="H822" s="16">
        <f t="shared" si="127"/>
        <v>408941.04</v>
      </c>
      <c r="I822" s="16">
        <f t="shared" si="128"/>
        <v>459298.96</v>
      </c>
      <c r="J822" s="43">
        <v>0.21761557255673736</v>
      </c>
      <c r="K822" s="44">
        <v>2.8</v>
      </c>
      <c r="L822" s="43">
        <f t="shared" si="129"/>
        <v>1.2186472063177292E-2</v>
      </c>
      <c r="M822" s="43">
        <f t="shared" si="130"/>
        <v>0.20542910049356006</v>
      </c>
      <c r="N822" s="43">
        <f t="shared" si="131"/>
        <v>0.22980204461991466</v>
      </c>
    </row>
    <row r="823" spans="1:14" x14ac:dyDescent="0.25">
      <c r="A823" s="11" t="s">
        <v>47</v>
      </c>
      <c r="B823" s="11" t="s">
        <v>30</v>
      </c>
      <c r="C823" s="11" t="s">
        <v>0</v>
      </c>
      <c r="D823" s="11" t="s">
        <v>18</v>
      </c>
      <c r="E823" s="49">
        <v>5199603</v>
      </c>
      <c r="F823" s="15">
        <v>1.1000000000000001</v>
      </c>
      <c r="G823" s="16">
        <f t="shared" si="126"/>
        <v>114391.26600000002</v>
      </c>
      <c r="H823" s="16">
        <f t="shared" si="127"/>
        <v>5085211.7340000002</v>
      </c>
      <c r="I823" s="16">
        <f t="shared" si="128"/>
        <v>5313994.2659999998</v>
      </c>
      <c r="J823" s="43">
        <v>0.36879470603009068</v>
      </c>
      <c r="K823" s="44">
        <v>1.1000000000000001</v>
      </c>
      <c r="L823" s="43">
        <f t="shared" si="129"/>
        <v>8.1134835326619956E-3</v>
      </c>
      <c r="M823" s="43">
        <f t="shared" si="130"/>
        <v>0.36068122249742868</v>
      </c>
      <c r="N823" s="43">
        <f t="shared" si="131"/>
        <v>0.37690818956275268</v>
      </c>
    </row>
    <row r="824" spans="1:14" x14ac:dyDescent="0.25">
      <c r="A824" s="11" t="s">
        <v>47</v>
      </c>
      <c r="B824" s="11" t="s">
        <v>44</v>
      </c>
      <c r="C824" s="11" t="s">
        <v>21</v>
      </c>
      <c r="D824" s="11" t="s">
        <v>18</v>
      </c>
      <c r="E824" s="49">
        <v>1321580</v>
      </c>
      <c r="F824" s="15">
        <v>1.4</v>
      </c>
      <c r="G824" s="16">
        <f t="shared" si="126"/>
        <v>37004.239999999998</v>
      </c>
      <c r="H824" s="16">
        <f t="shared" si="127"/>
        <v>1284575.76</v>
      </c>
      <c r="I824" s="16">
        <f t="shared" si="128"/>
        <v>1358584.24</v>
      </c>
      <c r="J824" s="43">
        <v>0.80919171447639926</v>
      </c>
      <c r="K824" s="44">
        <v>1.1000000000000001</v>
      </c>
      <c r="L824" s="43">
        <f t="shared" si="129"/>
        <v>1.7802217718480787E-2</v>
      </c>
      <c r="M824" s="43">
        <f t="shared" si="130"/>
        <v>0.79138949675791848</v>
      </c>
      <c r="N824" s="43">
        <f t="shared" si="131"/>
        <v>0.82699393219488004</v>
      </c>
    </row>
    <row r="825" spans="1:14" x14ac:dyDescent="0.25">
      <c r="A825" s="11" t="s">
        <v>47</v>
      </c>
      <c r="B825" s="11" t="s">
        <v>44</v>
      </c>
      <c r="C825" s="11" t="s">
        <v>31</v>
      </c>
      <c r="D825" s="11" t="s">
        <v>18</v>
      </c>
      <c r="E825" s="49">
        <v>1148171</v>
      </c>
      <c r="F825" s="15">
        <v>2.4</v>
      </c>
      <c r="G825" s="16">
        <f t="shared" si="126"/>
        <v>55112.207999999999</v>
      </c>
      <c r="H825" s="16">
        <f t="shared" si="127"/>
        <v>1093058.7919999999</v>
      </c>
      <c r="I825" s="16">
        <f t="shared" si="128"/>
        <v>1203283.2080000001</v>
      </c>
      <c r="J825" s="43">
        <v>0.50882782288692852</v>
      </c>
      <c r="K825" s="44">
        <v>2</v>
      </c>
      <c r="L825" s="43">
        <f t="shared" si="129"/>
        <v>2.0353112915477142E-2</v>
      </c>
      <c r="M825" s="43">
        <f t="shared" si="130"/>
        <v>0.48847470997145137</v>
      </c>
      <c r="N825" s="43">
        <f t="shared" si="131"/>
        <v>0.52918093580240566</v>
      </c>
    </row>
    <row r="826" spans="1:14" x14ac:dyDescent="0.25">
      <c r="A826" s="11" t="s">
        <v>47</v>
      </c>
      <c r="B826" s="11" t="s">
        <v>44</v>
      </c>
      <c r="C826" s="11" t="s">
        <v>32</v>
      </c>
      <c r="D826" s="11" t="s">
        <v>18</v>
      </c>
      <c r="E826" s="49">
        <v>1632072</v>
      </c>
      <c r="F826" s="15">
        <v>2</v>
      </c>
      <c r="G826" s="16">
        <f t="shared" si="126"/>
        <v>65282.879999999997</v>
      </c>
      <c r="H826" s="16">
        <f t="shared" si="127"/>
        <v>1566789.12</v>
      </c>
      <c r="I826" s="16">
        <f t="shared" si="128"/>
        <v>1697354.88</v>
      </c>
      <c r="J826" s="43">
        <v>0.47328768473934946</v>
      </c>
      <c r="K826" s="44">
        <v>1.8</v>
      </c>
      <c r="L826" s="43">
        <f t="shared" si="129"/>
        <v>1.7038356650616582E-2</v>
      </c>
      <c r="M826" s="43">
        <f t="shared" si="130"/>
        <v>0.45624932808873286</v>
      </c>
      <c r="N826" s="43">
        <f t="shared" si="131"/>
        <v>0.49032604138996605</v>
      </c>
    </row>
    <row r="827" spans="1:14" x14ac:dyDescent="0.25">
      <c r="A827" s="11" t="s">
        <v>47</v>
      </c>
      <c r="B827" s="11" t="s">
        <v>44</v>
      </c>
      <c r="C827" s="11" t="s">
        <v>22</v>
      </c>
      <c r="D827" s="11" t="s">
        <v>18</v>
      </c>
      <c r="E827" s="49">
        <v>1722545</v>
      </c>
      <c r="F827" s="15">
        <v>2.1</v>
      </c>
      <c r="G827" s="16">
        <f t="shared" si="126"/>
        <v>72346.89</v>
      </c>
      <c r="H827" s="16">
        <f t="shared" si="127"/>
        <v>1650198.11</v>
      </c>
      <c r="I827" s="16">
        <f t="shared" si="128"/>
        <v>1794891.89</v>
      </c>
      <c r="J827" s="43">
        <v>0.36457954124075292</v>
      </c>
      <c r="K827" s="44">
        <v>2.4</v>
      </c>
      <c r="L827" s="43">
        <f t="shared" si="129"/>
        <v>1.7499817979556142E-2</v>
      </c>
      <c r="M827" s="43">
        <f t="shared" si="130"/>
        <v>0.34707972326119679</v>
      </c>
      <c r="N827" s="43">
        <f t="shared" si="131"/>
        <v>0.38207935922030906</v>
      </c>
    </row>
    <row r="828" spans="1:14" x14ac:dyDescent="0.25">
      <c r="A828" s="11" t="s">
        <v>47</v>
      </c>
      <c r="B828" s="11" t="s">
        <v>44</v>
      </c>
      <c r="C828" s="11" t="s">
        <v>1</v>
      </c>
      <c r="D828" s="11" t="s">
        <v>18</v>
      </c>
      <c r="E828" s="49">
        <v>1157507</v>
      </c>
      <c r="F828" s="15">
        <v>1.7</v>
      </c>
      <c r="G828" s="16">
        <f t="shared" si="126"/>
        <v>39355.237999999998</v>
      </c>
      <c r="H828" s="16">
        <f t="shared" si="127"/>
        <v>1118151.7620000001</v>
      </c>
      <c r="I828" s="16">
        <f t="shared" si="128"/>
        <v>1196862.2379999999</v>
      </c>
      <c r="J828" s="43">
        <v>0.47750422119429375</v>
      </c>
      <c r="K828" s="44">
        <v>1.5</v>
      </c>
      <c r="L828" s="43">
        <f t="shared" si="129"/>
        <v>1.4325126635828814E-2</v>
      </c>
      <c r="M828" s="43">
        <f t="shared" si="130"/>
        <v>0.46317909455846495</v>
      </c>
      <c r="N828" s="43">
        <f t="shared" si="131"/>
        <v>0.49182934783012255</v>
      </c>
    </row>
    <row r="829" spans="1:14" x14ac:dyDescent="0.25">
      <c r="A829" s="11" t="s">
        <v>47</v>
      </c>
      <c r="B829" s="11" t="s">
        <v>44</v>
      </c>
      <c r="C829" s="11" t="s">
        <v>0</v>
      </c>
      <c r="D829" s="11" t="s">
        <v>18</v>
      </c>
      <c r="E829" s="49">
        <v>6981875</v>
      </c>
      <c r="F829" s="15">
        <v>0.9</v>
      </c>
      <c r="G829" s="16">
        <f t="shared" si="126"/>
        <v>125673.75</v>
      </c>
      <c r="H829" s="16">
        <f t="shared" si="127"/>
        <v>6856201.25</v>
      </c>
      <c r="I829" s="16">
        <f t="shared" si="128"/>
        <v>7107548.75</v>
      </c>
      <c r="J829" s="43">
        <v>0.48194386585678584</v>
      </c>
      <c r="K829" s="44">
        <v>0.8</v>
      </c>
      <c r="L829" s="43">
        <f t="shared" si="129"/>
        <v>7.711101853708574E-3</v>
      </c>
      <c r="M829" s="43">
        <f t="shared" si="130"/>
        <v>0.47423276400307723</v>
      </c>
      <c r="N829" s="43">
        <f t="shared" si="131"/>
        <v>0.48965496771049444</v>
      </c>
    </row>
    <row r="830" spans="1:14" x14ac:dyDescent="0.25">
      <c r="A830" s="11" t="s">
        <v>47</v>
      </c>
      <c r="B830" s="11" t="s">
        <v>19</v>
      </c>
      <c r="C830" s="11" t="s">
        <v>21</v>
      </c>
      <c r="D830" s="11" t="s">
        <v>161</v>
      </c>
      <c r="E830" s="49">
        <v>159954</v>
      </c>
      <c r="F830" s="15">
        <v>6.1</v>
      </c>
      <c r="G830" s="16">
        <f t="shared" si="126"/>
        <v>19514.387999999999</v>
      </c>
      <c r="H830" s="16">
        <f t="shared" si="127"/>
        <v>140439.61199999999</v>
      </c>
      <c r="I830" s="16">
        <f t="shared" si="128"/>
        <v>179468.38800000001</v>
      </c>
      <c r="J830" s="43">
        <v>4.7840644838080142E-2</v>
      </c>
      <c r="K830" s="15">
        <v>6.1</v>
      </c>
      <c r="L830" s="43">
        <f t="shared" si="129"/>
        <v>5.8365586702457777E-3</v>
      </c>
      <c r="M830" s="43">
        <f t="shared" si="130"/>
        <v>4.2004086167834367E-2</v>
      </c>
      <c r="N830" s="43">
        <f t="shared" si="131"/>
        <v>5.3677203508325916E-2</v>
      </c>
    </row>
    <row r="831" spans="1:14" x14ac:dyDescent="0.25">
      <c r="A831" s="11" t="s">
        <v>47</v>
      </c>
      <c r="B831" s="11" t="s">
        <v>30</v>
      </c>
      <c r="C831" s="11" t="s">
        <v>21</v>
      </c>
      <c r="D831" s="11" t="s">
        <v>161</v>
      </c>
      <c r="E831" s="49">
        <v>91718</v>
      </c>
      <c r="F831" s="15">
        <v>7.8</v>
      </c>
      <c r="G831" s="16">
        <f t="shared" si="126"/>
        <v>14308.008</v>
      </c>
      <c r="H831" s="16">
        <f t="shared" si="127"/>
        <v>77409.991999999998</v>
      </c>
      <c r="I831" s="16">
        <f t="shared" si="128"/>
        <v>106026.008</v>
      </c>
      <c r="J831" s="43">
        <v>5.3627946546295456E-2</v>
      </c>
      <c r="K831" s="15">
        <v>7.8</v>
      </c>
      <c r="L831" s="43">
        <f t="shared" ref="L831:L847" si="132">2*(J831*K831/100)</f>
        <v>8.3659596612220902E-3</v>
      </c>
      <c r="M831" s="43">
        <f t="shared" ref="M831:M847" si="133">J831-L831</f>
        <v>4.5261986885073366E-2</v>
      </c>
      <c r="N831" s="43">
        <f t="shared" ref="N831:N847" si="134">J831+L831</f>
        <v>6.1993906207517546E-2</v>
      </c>
    </row>
    <row r="832" spans="1:14" x14ac:dyDescent="0.25">
      <c r="A832" s="11" t="s">
        <v>47</v>
      </c>
      <c r="B832" s="11" t="s">
        <v>44</v>
      </c>
      <c r="C832" s="11" t="s">
        <v>21</v>
      </c>
      <c r="D832" s="11" t="s">
        <v>161</v>
      </c>
      <c r="E832" s="49">
        <v>68236</v>
      </c>
      <c r="F832" s="15">
        <v>9.3000000000000007</v>
      </c>
      <c r="G832" s="16">
        <f t="shared" si="126"/>
        <v>12691.896000000001</v>
      </c>
      <c r="H832" s="16">
        <f t="shared" si="127"/>
        <v>55544.103999999999</v>
      </c>
      <c r="I832" s="16">
        <f t="shared" si="128"/>
        <v>80927.896000000008</v>
      </c>
      <c r="J832" s="43">
        <v>4.1780297695948466E-2</v>
      </c>
      <c r="K832" s="15">
        <v>9.3000000000000007</v>
      </c>
      <c r="L832" s="43">
        <f t="shared" si="132"/>
        <v>7.7711353714464146E-3</v>
      </c>
      <c r="M832" s="43">
        <f t="shared" si="133"/>
        <v>3.4009162324502053E-2</v>
      </c>
      <c r="N832" s="43">
        <f t="shared" si="134"/>
        <v>4.955143306739488E-2</v>
      </c>
    </row>
    <row r="833" spans="1:14" x14ac:dyDescent="0.25">
      <c r="A833" s="11" t="s">
        <v>47</v>
      </c>
      <c r="B833" s="11" t="s">
        <v>19</v>
      </c>
      <c r="C833" s="11" t="s">
        <v>31</v>
      </c>
      <c r="D833" s="11" t="s">
        <v>161</v>
      </c>
      <c r="E833" s="49">
        <v>419837</v>
      </c>
      <c r="F833" s="15">
        <v>4.2</v>
      </c>
      <c r="G833" s="16">
        <f t="shared" si="126"/>
        <v>35266.308000000005</v>
      </c>
      <c r="H833" s="16">
        <f t="shared" si="127"/>
        <v>384570.69199999998</v>
      </c>
      <c r="I833" s="16">
        <f t="shared" si="128"/>
        <v>455103.30800000002</v>
      </c>
      <c r="J833" s="43">
        <v>9.1838672179709688E-2</v>
      </c>
      <c r="K833" s="15">
        <v>4.2</v>
      </c>
      <c r="L833" s="43">
        <f t="shared" si="132"/>
        <v>7.7144484630956144E-3</v>
      </c>
      <c r="M833" s="43">
        <f t="shared" si="133"/>
        <v>8.4124223716614072E-2</v>
      </c>
      <c r="N833" s="43">
        <f t="shared" si="134"/>
        <v>9.9553120642805304E-2</v>
      </c>
    </row>
    <row r="834" spans="1:14" x14ac:dyDescent="0.25">
      <c r="A834" s="11" t="s">
        <v>47</v>
      </c>
      <c r="B834" s="11" t="s">
        <v>30</v>
      </c>
      <c r="C834" s="11" t="s">
        <v>31</v>
      </c>
      <c r="D834" s="11" t="s">
        <v>161</v>
      </c>
      <c r="E834" s="49">
        <v>238031</v>
      </c>
      <c r="F834" s="15">
        <v>6.1</v>
      </c>
      <c r="G834" s="16">
        <f t="shared" si="126"/>
        <v>29039.781999999996</v>
      </c>
      <c r="H834" s="16">
        <f t="shared" si="127"/>
        <v>208991.21799999999</v>
      </c>
      <c r="I834" s="16">
        <f t="shared" si="128"/>
        <v>267070.78200000001</v>
      </c>
      <c r="J834" s="43">
        <v>0.10282294294501849</v>
      </c>
      <c r="K834" s="15">
        <v>6.1</v>
      </c>
      <c r="L834" s="43">
        <f t="shared" si="132"/>
        <v>1.2544399039292255E-2</v>
      </c>
      <c r="M834" s="43">
        <f t="shared" si="133"/>
        <v>9.0278543905726233E-2</v>
      </c>
      <c r="N834" s="43">
        <f t="shared" si="134"/>
        <v>0.11536734198431076</v>
      </c>
    </row>
    <row r="835" spans="1:14" x14ac:dyDescent="0.25">
      <c r="A835" s="11" t="s">
        <v>47</v>
      </c>
      <c r="B835" s="11" t="s">
        <v>44</v>
      </c>
      <c r="C835" s="11" t="s">
        <v>31</v>
      </c>
      <c r="D835" s="11" t="s">
        <v>161</v>
      </c>
      <c r="E835" s="49">
        <v>181806</v>
      </c>
      <c r="F835" s="15">
        <v>7</v>
      </c>
      <c r="G835" s="16">
        <f t="shared" si="126"/>
        <v>25452.84</v>
      </c>
      <c r="H835" s="16">
        <f t="shared" si="127"/>
        <v>156353.16</v>
      </c>
      <c r="I835" s="16">
        <f t="shared" si="128"/>
        <v>207258.84</v>
      </c>
      <c r="J835" s="43">
        <v>8.0569837740006436E-2</v>
      </c>
      <c r="K835" s="15">
        <v>7</v>
      </c>
      <c r="L835" s="43">
        <f t="shared" si="132"/>
        <v>1.1279777283600901E-2</v>
      </c>
      <c r="M835" s="43">
        <f t="shared" si="133"/>
        <v>6.9290060456405539E-2</v>
      </c>
      <c r="N835" s="43">
        <f t="shared" si="134"/>
        <v>9.1849615023607334E-2</v>
      </c>
    </row>
    <row r="836" spans="1:14" x14ac:dyDescent="0.25">
      <c r="A836" s="11" t="s">
        <v>47</v>
      </c>
      <c r="B836" s="11" t="s">
        <v>19</v>
      </c>
      <c r="C836" s="11" t="s">
        <v>32</v>
      </c>
      <c r="D836" s="11" t="s">
        <v>161</v>
      </c>
      <c r="E836" s="49">
        <v>395121</v>
      </c>
      <c r="F836" s="15">
        <v>4.5999999999999996</v>
      </c>
      <c r="G836" s="16">
        <f t="shared" si="126"/>
        <v>36351.131999999998</v>
      </c>
      <c r="H836" s="16">
        <f t="shared" si="127"/>
        <v>358769.86800000002</v>
      </c>
      <c r="I836" s="16">
        <f t="shared" si="128"/>
        <v>431472.13199999998</v>
      </c>
      <c r="J836" s="43">
        <v>5.7371163861253086E-2</v>
      </c>
      <c r="K836" s="15">
        <v>4.5999999999999996</v>
      </c>
      <c r="L836" s="43">
        <f t="shared" si="132"/>
        <v>5.2781470752352837E-3</v>
      </c>
      <c r="M836" s="43">
        <f t="shared" si="133"/>
        <v>5.2093016786017798E-2</v>
      </c>
      <c r="N836" s="43">
        <f t="shared" si="134"/>
        <v>6.2649310936488373E-2</v>
      </c>
    </row>
    <row r="837" spans="1:14" x14ac:dyDescent="0.25">
      <c r="A837" s="11" t="s">
        <v>47</v>
      </c>
      <c r="B837" s="11" t="s">
        <v>30</v>
      </c>
      <c r="C837" s="11" t="s">
        <v>32</v>
      </c>
      <c r="D837" s="11" t="s">
        <v>161</v>
      </c>
      <c r="E837" s="49">
        <v>237222</v>
      </c>
      <c r="F837" s="15">
        <v>6.2</v>
      </c>
      <c r="G837" s="16">
        <f>2*(E837*F838/100)</f>
        <v>34159.968000000001</v>
      </c>
      <c r="H837" s="16">
        <f t="shared" si="127"/>
        <v>203062.03200000001</v>
      </c>
      <c r="I837" s="16">
        <f t="shared" si="128"/>
        <v>271381.96799999999</v>
      </c>
      <c r="J837" s="43">
        <v>6.898537221165145E-2</v>
      </c>
      <c r="K837" s="15">
        <v>6.2</v>
      </c>
      <c r="L837" s="43">
        <f t="shared" si="132"/>
        <v>8.5541861542447802E-3</v>
      </c>
      <c r="M837" s="43">
        <f t="shared" si="133"/>
        <v>6.0431186057406668E-2</v>
      </c>
      <c r="N837" s="43">
        <f t="shared" si="134"/>
        <v>7.7539558365896225E-2</v>
      </c>
    </row>
    <row r="838" spans="1:14" x14ac:dyDescent="0.25">
      <c r="A838" s="11" t="s">
        <v>47</v>
      </c>
      <c r="B838" s="11" t="s">
        <v>44</v>
      </c>
      <c r="C838" s="11" t="s">
        <v>32</v>
      </c>
      <c r="D838" s="11" t="s">
        <v>161</v>
      </c>
      <c r="E838" s="49">
        <v>157899</v>
      </c>
      <c r="F838" s="15">
        <v>7.2</v>
      </c>
      <c r="G838" s="16">
        <f t="shared" ref="G838:G847" si="135">2*(E838*F839/100)</f>
        <v>16421.495999999999</v>
      </c>
      <c r="H838" s="16">
        <f t="shared" ref="H838:H847" si="136">E838-G838</f>
        <v>141477.50400000002</v>
      </c>
      <c r="I838" s="16">
        <f t="shared" ref="I838:I847" si="137">E838+G838</f>
        <v>174320.49599999998</v>
      </c>
      <c r="J838" s="43">
        <v>4.5789433390597073E-2</v>
      </c>
      <c r="K838" s="15">
        <v>7.2</v>
      </c>
      <c r="L838" s="43">
        <f t="shared" si="132"/>
        <v>6.5936784082459791E-3</v>
      </c>
      <c r="M838" s="43">
        <f t="shared" si="133"/>
        <v>3.9195754982351096E-2</v>
      </c>
      <c r="N838" s="43">
        <f t="shared" si="134"/>
        <v>5.238311179884305E-2</v>
      </c>
    </row>
    <row r="839" spans="1:14" x14ac:dyDescent="0.25">
      <c r="A839" s="11" t="s">
        <v>47</v>
      </c>
      <c r="B839" s="11" t="s">
        <v>19</v>
      </c>
      <c r="C839" s="11" t="s">
        <v>22</v>
      </c>
      <c r="D839" s="11" t="s">
        <v>161</v>
      </c>
      <c r="E839" s="49">
        <v>336552</v>
      </c>
      <c r="F839" s="15">
        <v>5.2</v>
      </c>
      <c r="G839" s="16">
        <f t="shared" si="135"/>
        <v>49809.696000000004</v>
      </c>
      <c r="H839" s="16">
        <f t="shared" si="136"/>
        <v>286742.304</v>
      </c>
      <c r="I839" s="16">
        <f t="shared" si="137"/>
        <v>386361.696</v>
      </c>
      <c r="J839" s="43">
        <v>3.5937961335019787E-2</v>
      </c>
      <c r="K839" s="15">
        <v>5.2</v>
      </c>
      <c r="L839" s="43">
        <f t="shared" si="132"/>
        <v>3.7375479788420581E-3</v>
      </c>
      <c r="M839" s="43">
        <f t="shared" si="133"/>
        <v>3.220041335617773E-2</v>
      </c>
      <c r="N839" s="43">
        <f t="shared" si="134"/>
        <v>3.9675509313861844E-2</v>
      </c>
    </row>
    <row r="840" spans="1:14" x14ac:dyDescent="0.25">
      <c r="A840" s="11" t="s">
        <v>47</v>
      </c>
      <c r="B840" s="11" t="s">
        <v>30</v>
      </c>
      <c r="C840" s="11" t="s">
        <v>22</v>
      </c>
      <c r="D840" s="11" t="s">
        <v>161</v>
      </c>
      <c r="E840" s="49">
        <v>181007</v>
      </c>
      <c r="F840" s="15">
        <v>7.4</v>
      </c>
      <c r="G840" s="16">
        <f t="shared" si="135"/>
        <v>1448.056</v>
      </c>
      <c r="H840" s="16">
        <f t="shared" si="136"/>
        <v>179558.94399999999</v>
      </c>
      <c r="I840" s="16">
        <f t="shared" si="137"/>
        <v>182455.05600000001</v>
      </c>
      <c r="J840" s="43">
        <v>3.9009616468404187E-2</v>
      </c>
      <c r="K840" s="15">
        <v>7.4</v>
      </c>
      <c r="L840" s="43">
        <f t="shared" si="132"/>
        <v>5.7734232373238201E-3</v>
      </c>
      <c r="M840" s="43">
        <f t="shared" si="133"/>
        <v>3.3236193231080367E-2</v>
      </c>
      <c r="N840" s="43">
        <f t="shared" si="134"/>
        <v>4.4783039705728007E-2</v>
      </c>
    </row>
    <row r="841" spans="1:14" x14ac:dyDescent="0.25">
      <c r="A841" s="11" t="s">
        <v>47</v>
      </c>
      <c r="B841" s="11" t="s">
        <v>44</v>
      </c>
      <c r="C841" s="11" t="s">
        <v>22</v>
      </c>
      <c r="D841" s="11" t="s">
        <v>161</v>
      </c>
      <c r="E841" s="49">
        <v>155545</v>
      </c>
      <c r="F841" s="15">
        <v>0.4</v>
      </c>
      <c r="G841" s="16">
        <f t="shared" si="135"/>
        <v>22087.39</v>
      </c>
      <c r="H841" s="16">
        <f t="shared" si="136"/>
        <v>133457.60999999999</v>
      </c>
      <c r="I841" s="16">
        <f t="shared" si="137"/>
        <v>177632.39</v>
      </c>
      <c r="J841" s="43">
        <v>3.2921360395399203E-2</v>
      </c>
      <c r="K841" s="15">
        <v>0.4</v>
      </c>
      <c r="L841" s="43">
        <f t="shared" si="132"/>
        <v>2.6337088316319364E-4</v>
      </c>
      <c r="M841" s="43">
        <f t="shared" si="133"/>
        <v>3.2657989512236009E-2</v>
      </c>
      <c r="N841" s="43">
        <f t="shared" si="134"/>
        <v>3.3184731278562397E-2</v>
      </c>
    </row>
    <row r="842" spans="1:14" x14ac:dyDescent="0.25">
      <c r="A842" s="11" t="s">
        <v>47</v>
      </c>
      <c r="B842" s="11" t="s">
        <v>19</v>
      </c>
      <c r="C842" s="11" t="s">
        <v>1</v>
      </c>
      <c r="D842" s="11" t="s">
        <v>161</v>
      </c>
      <c r="E842" s="49">
        <v>75494</v>
      </c>
      <c r="F842" s="15">
        <v>7.1</v>
      </c>
      <c r="G842" s="16">
        <f t="shared" si="135"/>
        <v>15702.752</v>
      </c>
      <c r="H842" s="16">
        <f t="shared" si="136"/>
        <v>59791.248</v>
      </c>
      <c r="I842" s="16">
        <f t="shared" si="137"/>
        <v>91196.752000000008</v>
      </c>
      <c r="J842" s="43">
        <v>1.7084067761476598E-2</v>
      </c>
      <c r="K842" s="15">
        <v>7.1</v>
      </c>
      <c r="L842" s="43">
        <f t="shared" si="132"/>
        <v>2.4259376221296767E-3</v>
      </c>
      <c r="M842" s="43">
        <f t="shared" si="133"/>
        <v>1.4658130139346921E-2</v>
      </c>
      <c r="N842" s="43">
        <f t="shared" si="134"/>
        <v>1.9510005383606276E-2</v>
      </c>
    </row>
    <row r="843" spans="1:14" x14ac:dyDescent="0.25">
      <c r="A843" s="11" t="s">
        <v>47</v>
      </c>
      <c r="B843" s="11" t="s">
        <v>30</v>
      </c>
      <c r="C843" s="11" t="s">
        <v>1</v>
      </c>
      <c r="D843" s="11" t="s">
        <v>161</v>
      </c>
      <c r="E843" s="49">
        <v>39104</v>
      </c>
      <c r="F843" s="15">
        <v>10.4</v>
      </c>
      <c r="G843" s="16">
        <f t="shared" si="135"/>
        <v>8133.6320000000005</v>
      </c>
      <c r="H843" s="16">
        <f t="shared" si="136"/>
        <v>30970.367999999999</v>
      </c>
      <c r="I843" s="16">
        <f t="shared" si="137"/>
        <v>47237.631999999998</v>
      </c>
      <c r="J843" s="43">
        <v>1.9602044018378922E-2</v>
      </c>
      <c r="K843" s="15">
        <v>10.4</v>
      </c>
      <c r="L843" s="43">
        <f t="shared" si="132"/>
        <v>4.0772251558228159E-3</v>
      </c>
      <c r="M843" s="43">
        <f t="shared" si="133"/>
        <v>1.5524818862556106E-2</v>
      </c>
      <c r="N843" s="43">
        <f t="shared" si="134"/>
        <v>2.3679269174201739E-2</v>
      </c>
    </row>
    <row r="844" spans="1:14" x14ac:dyDescent="0.25">
      <c r="A844" s="11" t="s">
        <v>47</v>
      </c>
      <c r="B844" s="11" t="s">
        <v>44</v>
      </c>
      <c r="C844" s="11" t="s">
        <v>1</v>
      </c>
      <c r="D844" s="11" t="s">
        <v>161</v>
      </c>
      <c r="E844" s="49">
        <v>36390</v>
      </c>
      <c r="F844" s="15">
        <v>10.4</v>
      </c>
      <c r="G844" s="16">
        <f t="shared" si="135"/>
        <v>1892.28</v>
      </c>
      <c r="H844" s="16">
        <f t="shared" si="136"/>
        <v>34497.72</v>
      </c>
      <c r="I844" s="16">
        <f t="shared" si="137"/>
        <v>38282.28</v>
      </c>
      <c r="J844" s="43">
        <v>1.5011899374483566E-2</v>
      </c>
      <c r="K844" s="15">
        <v>10.4</v>
      </c>
      <c r="L844" s="43">
        <f t="shared" si="132"/>
        <v>3.1224750698925817E-3</v>
      </c>
      <c r="M844" s="43">
        <f t="shared" si="133"/>
        <v>1.1889424304590984E-2</v>
      </c>
      <c r="N844" s="43">
        <f t="shared" si="134"/>
        <v>1.8134374444376149E-2</v>
      </c>
    </row>
    <row r="845" spans="1:14" x14ac:dyDescent="0.25">
      <c r="A845" s="11" t="s">
        <v>47</v>
      </c>
      <c r="B845" s="11" t="s">
        <v>19</v>
      </c>
      <c r="C845" s="11" t="s">
        <v>0</v>
      </c>
      <c r="D845" s="11" t="s">
        <v>161</v>
      </c>
      <c r="E845" s="49">
        <v>1386958</v>
      </c>
      <c r="F845" s="15">
        <v>2.6</v>
      </c>
      <c r="G845" s="16">
        <f t="shared" si="135"/>
        <v>83217.48</v>
      </c>
      <c r="H845" s="16">
        <f t="shared" si="136"/>
        <v>1303740.52</v>
      </c>
      <c r="I845" s="16">
        <f t="shared" si="137"/>
        <v>1470175.48</v>
      </c>
      <c r="J845" s="43">
        <v>4.8519101117778213E-2</v>
      </c>
      <c r="K845" s="15">
        <v>2.6</v>
      </c>
      <c r="L845" s="43">
        <f t="shared" si="132"/>
        <v>2.5229932581244674E-3</v>
      </c>
      <c r="M845" s="43">
        <f t="shared" si="133"/>
        <v>4.5996107859653745E-2</v>
      </c>
      <c r="N845" s="43">
        <f t="shared" si="134"/>
        <v>5.104209437590268E-2</v>
      </c>
    </row>
    <row r="846" spans="1:14" x14ac:dyDescent="0.25">
      <c r="A846" s="11" t="s">
        <v>47</v>
      </c>
      <c r="B846" s="11" t="s">
        <v>30</v>
      </c>
      <c r="C846" s="11" t="s">
        <v>0</v>
      </c>
      <c r="D846" s="11" t="s">
        <v>161</v>
      </c>
      <c r="E846" s="49">
        <v>787082</v>
      </c>
      <c r="F846" s="15">
        <v>3</v>
      </c>
      <c r="G846" s="16">
        <f t="shared" si="135"/>
        <v>58244.068000000007</v>
      </c>
      <c r="H846" s="16">
        <f t="shared" si="136"/>
        <v>728837.93200000003</v>
      </c>
      <c r="I846" s="16">
        <f t="shared" si="137"/>
        <v>845326.06799999997</v>
      </c>
      <c r="J846" s="43">
        <v>5.5825738005685403E-2</v>
      </c>
      <c r="K846" s="15">
        <v>3</v>
      </c>
      <c r="L846" s="43">
        <f t="shared" si="132"/>
        <v>3.3495442803411239E-3</v>
      </c>
      <c r="M846" s="43">
        <f t="shared" si="133"/>
        <v>5.2476193725344282E-2</v>
      </c>
      <c r="N846" s="43">
        <f t="shared" si="134"/>
        <v>5.9175282286026525E-2</v>
      </c>
    </row>
    <row r="847" spans="1:14" x14ac:dyDescent="0.25">
      <c r="A847" s="11" t="s">
        <v>47</v>
      </c>
      <c r="B847" s="11" t="s">
        <v>44</v>
      </c>
      <c r="C847" s="11" t="s">
        <v>0</v>
      </c>
      <c r="D847" s="11" t="s">
        <v>161</v>
      </c>
      <c r="E847" s="49">
        <v>599876</v>
      </c>
      <c r="F847" s="15">
        <v>3.7</v>
      </c>
      <c r="G847" s="16">
        <f t="shared" si="135"/>
        <v>88781.648000000001</v>
      </c>
      <c r="H847" s="16">
        <f t="shared" si="136"/>
        <v>511094.35200000001</v>
      </c>
      <c r="I847" s="16">
        <f t="shared" si="137"/>
        <v>688657.64800000004</v>
      </c>
      <c r="J847" s="43">
        <v>4.1408154467776244E-2</v>
      </c>
      <c r="K847" s="15">
        <v>3.7</v>
      </c>
      <c r="L847" s="43">
        <f t="shared" si="132"/>
        <v>3.0642034306154419E-3</v>
      </c>
      <c r="M847" s="43">
        <f t="shared" si="133"/>
        <v>3.8343951037160803E-2</v>
      </c>
      <c r="N847" s="43">
        <f t="shared" si="134"/>
        <v>4.4472357898391685E-2</v>
      </c>
    </row>
    <row r="848" spans="1:14" x14ac:dyDescent="0.25">
      <c r="A848" s="11" t="s">
        <v>47</v>
      </c>
      <c r="B848" s="11" t="s">
        <v>19</v>
      </c>
      <c r="C848" s="11" t="s">
        <v>21</v>
      </c>
      <c r="D848" s="11" t="s">
        <v>57</v>
      </c>
      <c r="E848" s="49">
        <v>118611</v>
      </c>
      <c r="F848" s="15">
        <v>7.4</v>
      </c>
      <c r="G848" s="16">
        <f t="shared" ref="G848:G911" si="138">2*(E848*F848/100)</f>
        <v>17554.428</v>
      </c>
      <c r="H848" s="16">
        <f t="shared" ref="H848:H911" si="139">E848-G848</f>
        <v>101056.572</v>
      </c>
      <c r="I848" s="16">
        <f t="shared" ref="I848:I911" si="140">E848+G848</f>
        <v>136165.42800000001</v>
      </c>
      <c r="J848" s="43">
        <v>3.5475366198341546E-2</v>
      </c>
      <c r="K848" s="44">
        <v>7.4</v>
      </c>
      <c r="L848" s="43">
        <f t="shared" ref="L848:L883" si="141">2*(J848*K848/100)</f>
        <v>5.250354197354549E-3</v>
      </c>
      <c r="M848" s="43">
        <f t="shared" ref="M848:M883" si="142">J848-L848</f>
        <v>3.0225012000986998E-2</v>
      </c>
      <c r="N848" s="43">
        <f t="shared" ref="N848:N883" si="143">J848+L848</f>
        <v>4.0725720395696094E-2</v>
      </c>
    </row>
    <row r="849" spans="1:14" x14ac:dyDescent="0.25">
      <c r="A849" s="11" t="s">
        <v>47</v>
      </c>
      <c r="B849" s="11" t="s">
        <v>19</v>
      </c>
      <c r="C849" s="11" t="s">
        <v>31</v>
      </c>
      <c r="D849" s="11" t="s">
        <v>57</v>
      </c>
      <c r="E849" s="49">
        <v>206961</v>
      </c>
      <c r="F849" s="15">
        <v>6.1</v>
      </c>
      <c r="G849" s="16">
        <f t="shared" si="138"/>
        <v>25249.241999999998</v>
      </c>
      <c r="H849" s="16">
        <f t="shared" si="139"/>
        <v>181711.758</v>
      </c>
      <c r="I849" s="16">
        <f t="shared" si="140"/>
        <v>232210.242</v>
      </c>
      <c r="J849" s="43">
        <v>4.5272387695664974E-2</v>
      </c>
      <c r="K849" s="44">
        <v>6.1</v>
      </c>
      <c r="L849" s="43">
        <f t="shared" si="141"/>
        <v>5.5232312988711266E-3</v>
      </c>
      <c r="M849" s="43">
        <f t="shared" si="142"/>
        <v>3.9749156396793849E-2</v>
      </c>
      <c r="N849" s="43">
        <f t="shared" si="143"/>
        <v>5.07956189945361E-2</v>
      </c>
    </row>
    <row r="850" spans="1:14" x14ac:dyDescent="0.25">
      <c r="A850" s="11" t="s">
        <v>47</v>
      </c>
      <c r="B850" s="11" t="s">
        <v>19</v>
      </c>
      <c r="C850" s="11" t="s">
        <v>32</v>
      </c>
      <c r="D850" s="11" t="s">
        <v>57</v>
      </c>
      <c r="E850" s="49">
        <v>137611</v>
      </c>
      <c r="F850" s="15">
        <v>8</v>
      </c>
      <c r="G850" s="16">
        <f t="shared" si="138"/>
        <v>22017.759999999998</v>
      </c>
      <c r="H850" s="16">
        <f t="shared" si="139"/>
        <v>115593.24</v>
      </c>
      <c r="I850" s="16">
        <f t="shared" si="140"/>
        <v>159628.76</v>
      </c>
      <c r="J850" s="43">
        <v>1.9980976030408149E-2</v>
      </c>
      <c r="K850" s="44">
        <v>8</v>
      </c>
      <c r="L850" s="43">
        <f t="shared" si="141"/>
        <v>3.1969561648653041E-3</v>
      </c>
      <c r="M850" s="43">
        <f t="shared" si="142"/>
        <v>1.6784019865542846E-2</v>
      </c>
      <c r="N850" s="43">
        <f t="shared" si="143"/>
        <v>2.3177932195273452E-2</v>
      </c>
    </row>
    <row r="851" spans="1:14" x14ac:dyDescent="0.25">
      <c r="A851" s="11" t="s">
        <v>47</v>
      </c>
      <c r="B851" s="11" t="s">
        <v>19</v>
      </c>
      <c r="C851" s="11" t="s">
        <v>22</v>
      </c>
      <c r="D851" s="11" t="s">
        <v>57</v>
      </c>
      <c r="E851" s="49">
        <v>81401</v>
      </c>
      <c r="F851" s="15">
        <v>10.199999999999999</v>
      </c>
      <c r="G851" s="16">
        <f t="shared" si="138"/>
        <v>16605.804</v>
      </c>
      <c r="H851" s="16">
        <f t="shared" si="139"/>
        <v>64795.195999999996</v>
      </c>
      <c r="I851" s="16">
        <f t="shared" si="140"/>
        <v>98006.804000000004</v>
      </c>
      <c r="J851" s="43">
        <v>8.6922258391925935E-3</v>
      </c>
      <c r="K851" s="44">
        <v>10.199999999999999</v>
      </c>
      <c r="L851" s="43">
        <f t="shared" si="141"/>
        <v>1.773214071195289E-3</v>
      </c>
      <c r="M851" s="43">
        <f t="shared" si="142"/>
        <v>6.9190117679973047E-3</v>
      </c>
      <c r="N851" s="43">
        <f t="shared" si="143"/>
        <v>1.0465439910387883E-2</v>
      </c>
    </row>
    <row r="852" spans="1:14" x14ac:dyDescent="0.25">
      <c r="A852" s="11" t="s">
        <v>47</v>
      </c>
      <c r="B852" s="11" t="s">
        <v>19</v>
      </c>
      <c r="C852" s="11" t="s">
        <v>1</v>
      </c>
      <c r="D852" s="11" t="s">
        <v>57</v>
      </c>
      <c r="E852" s="49">
        <v>13577</v>
      </c>
      <c r="F852" s="15">
        <v>17.100000000000001</v>
      </c>
      <c r="G852" s="16">
        <f t="shared" si="138"/>
        <v>4643.3339999999998</v>
      </c>
      <c r="H852" s="16">
        <f t="shared" si="139"/>
        <v>8933.6660000000011</v>
      </c>
      <c r="I852" s="16">
        <f t="shared" si="140"/>
        <v>18220.333999999999</v>
      </c>
      <c r="J852" s="43">
        <v>3.072434736503136E-3</v>
      </c>
      <c r="K852" s="44">
        <v>17.100000000000001</v>
      </c>
      <c r="L852" s="43">
        <f t="shared" si="141"/>
        <v>1.0507726798840726E-3</v>
      </c>
      <c r="M852" s="43">
        <f t="shared" si="142"/>
        <v>2.0216620566190632E-3</v>
      </c>
      <c r="N852" s="43">
        <f t="shared" si="143"/>
        <v>4.1232074163872088E-3</v>
      </c>
    </row>
    <row r="853" spans="1:14" x14ac:dyDescent="0.25">
      <c r="A853" s="11" t="s">
        <v>47</v>
      </c>
      <c r="B853" s="11" t="s">
        <v>19</v>
      </c>
      <c r="C853" s="11" t="s">
        <v>0</v>
      </c>
      <c r="D853" s="11" t="s">
        <v>57</v>
      </c>
      <c r="E853" s="49">
        <v>558161</v>
      </c>
      <c r="F853" s="15">
        <v>3.7</v>
      </c>
      <c r="G853" s="16">
        <f t="shared" si="138"/>
        <v>41303.914000000004</v>
      </c>
      <c r="H853" s="16">
        <f t="shared" si="139"/>
        <v>516857.08600000001</v>
      </c>
      <c r="I853" s="16">
        <f t="shared" si="140"/>
        <v>599464.91399999999</v>
      </c>
      <c r="J853" s="43">
        <v>1.952580395296772E-2</v>
      </c>
      <c r="K853" s="44">
        <v>3.7</v>
      </c>
      <c r="L853" s="43">
        <f t="shared" si="141"/>
        <v>1.4449094925196113E-3</v>
      </c>
      <c r="M853" s="43">
        <f t="shared" si="142"/>
        <v>1.808089446044811E-2</v>
      </c>
      <c r="N853" s="43">
        <f t="shared" si="143"/>
        <v>2.097071344548733E-2</v>
      </c>
    </row>
    <row r="854" spans="1:14" x14ac:dyDescent="0.25">
      <c r="A854" s="11" t="s">
        <v>47</v>
      </c>
      <c r="B854" s="11" t="s">
        <v>30</v>
      </c>
      <c r="C854" s="11" t="s">
        <v>21</v>
      </c>
      <c r="D854" s="11" t="s">
        <v>57</v>
      </c>
      <c r="E854" s="49">
        <v>70465</v>
      </c>
      <c r="F854" s="15">
        <v>8.9</v>
      </c>
      <c r="G854" s="16">
        <f t="shared" si="138"/>
        <v>12542.77</v>
      </c>
      <c r="H854" s="16">
        <f t="shared" si="139"/>
        <v>57922.229999999996</v>
      </c>
      <c r="I854" s="16">
        <f t="shared" si="140"/>
        <v>83007.77</v>
      </c>
      <c r="J854" s="43">
        <v>4.120121735520519E-2</v>
      </c>
      <c r="K854" s="44">
        <v>8.9</v>
      </c>
      <c r="L854" s="43">
        <f t="shared" si="141"/>
        <v>7.3338166892265248E-3</v>
      </c>
      <c r="M854" s="43">
        <f t="shared" si="142"/>
        <v>3.3867400665978667E-2</v>
      </c>
      <c r="N854" s="43">
        <f t="shared" si="143"/>
        <v>4.8535034044431713E-2</v>
      </c>
    </row>
    <row r="855" spans="1:14" x14ac:dyDescent="0.25">
      <c r="A855" s="11" t="s">
        <v>47</v>
      </c>
      <c r="B855" s="11" t="s">
        <v>30</v>
      </c>
      <c r="C855" s="11" t="s">
        <v>31</v>
      </c>
      <c r="D855" s="11" t="s">
        <v>57</v>
      </c>
      <c r="E855" s="49">
        <v>130011</v>
      </c>
      <c r="F855" s="15">
        <v>8.6</v>
      </c>
      <c r="G855" s="16">
        <f t="shared" si="138"/>
        <v>22361.891999999996</v>
      </c>
      <c r="H855" s="16">
        <f t="shared" si="139"/>
        <v>107649.10800000001</v>
      </c>
      <c r="I855" s="16">
        <f t="shared" si="140"/>
        <v>152372.89199999999</v>
      </c>
      <c r="J855" s="43">
        <v>5.6161229567681513E-2</v>
      </c>
      <c r="K855" s="44">
        <v>8.6</v>
      </c>
      <c r="L855" s="43">
        <f t="shared" si="141"/>
        <v>9.6597314856412195E-3</v>
      </c>
      <c r="M855" s="43">
        <f t="shared" si="142"/>
        <v>4.6501498082040293E-2</v>
      </c>
      <c r="N855" s="43">
        <f t="shared" si="143"/>
        <v>6.5820961053322732E-2</v>
      </c>
    </row>
    <row r="856" spans="1:14" x14ac:dyDescent="0.25">
      <c r="A856" s="11" t="s">
        <v>47</v>
      </c>
      <c r="B856" s="11" t="s">
        <v>30</v>
      </c>
      <c r="C856" s="11" t="s">
        <v>32</v>
      </c>
      <c r="D856" s="11" t="s">
        <v>57</v>
      </c>
      <c r="E856" s="49">
        <v>83063</v>
      </c>
      <c r="F856" s="15">
        <v>10</v>
      </c>
      <c r="G856" s="16">
        <f t="shared" si="138"/>
        <v>16612.599999999999</v>
      </c>
      <c r="H856" s="16">
        <f t="shared" si="139"/>
        <v>66450.399999999994</v>
      </c>
      <c r="I856" s="16">
        <f t="shared" si="140"/>
        <v>99675.6</v>
      </c>
      <c r="J856" s="43">
        <v>2.4155145694819219E-2</v>
      </c>
      <c r="K856" s="44">
        <v>10</v>
      </c>
      <c r="L856" s="43">
        <f t="shared" si="141"/>
        <v>4.8310291389638436E-3</v>
      </c>
      <c r="M856" s="43">
        <f t="shared" si="142"/>
        <v>1.9324116555855374E-2</v>
      </c>
      <c r="N856" s="43">
        <f t="shared" si="143"/>
        <v>2.8986174833783063E-2</v>
      </c>
    </row>
    <row r="857" spans="1:14" x14ac:dyDescent="0.25">
      <c r="A857" s="11" t="s">
        <v>47</v>
      </c>
      <c r="B857" s="11" t="s">
        <v>30</v>
      </c>
      <c r="C857" s="11" t="s">
        <v>22</v>
      </c>
      <c r="D857" s="11" t="s">
        <v>57</v>
      </c>
      <c r="E857" s="49">
        <v>47987</v>
      </c>
      <c r="F857" s="15">
        <v>13.6</v>
      </c>
      <c r="G857" s="16">
        <f t="shared" si="138"/>
        <v>13052.464</v>
      </c>
      <c r="H857" s="16">
        <f t="shared" si="139"/>
        <v>34934.536</v>
      </c>
      <c r="I857" s="16">
        <f t="shared" si="140"/>
        <v>61039.464</v>
      </c>
      <c r="J857" s="43">
        <v>1.0341889901878445E-2</v>
      </c>
      <c r="K857" s="44">
        <v>13.6</v>
      </c>
      <c r="L857" s="43">
        <f t="shared" si="141"/>
        <v>2.8129940533109369E-3</v>
      </c>
      <c r="M857" s="43">
        <f t="shared" si="142"/>
        <v>7.5288958485675087E-3</v>
      </c>
      <c r="N857" s="43">
        <f t="shared" si="143"/>
        <v>1.3154883955189382E-2</v>
      </c>
    </row>
    <row r="858" spans="1:14" x14ac:dyDescent="0.25">
      <c r="A858" s="11" t="s">
        <v>47</v>
      </c>
      <c r="B858" s="11" t="s">
        <v>30</v>
      </c>
      <c r="C858" s="11" t="s">
        <v>1</v>
      </c>
      <c r="D858" s="11" t="s">
        <v>57</v>
      </c>
      <c r="E858" s="49">
        <v>5833</v>
      </c>
      <c r="F858" s="15">
        <v>27.5</v>
      </c>
      <c r="G858" s="16">
        <f t="shared" si="138"/>
        <v>3208.15</v>
      </c>
      <c r="H858" s="16">
        <f t="shared" si="139"/>
        <v>2624.85</v>
      </c>
      <c r="I858" s="16">
        <f t="shared" si="140"/>
        <v>9041.15</v>
      </c>
      <c r="J858" s="43">
        <v>2.923964882344626E-3</v>
      </c>
      <c r="K858" s="44">
        <v>27.5</v>
      </c>
      <c r="L858" s="43">
        <f t="shared" si="141"/>
        <v>1.6081806852895441E-3</v>
      </c>
      <c r="M858" s="43">
        <f t="shared" si="142"/>
        <v>1.3157841970550819E-3</v>
      </c>
      <c r="N858" s="43">
        <f t="shared" si="143"/>
        <v>4.5321455676341701E-3</v>
      </c>
    </row>
    <row r="859" spans="1:14" x14ac:dyDescent="0.25">
      <c r="A859" s="11" t="s">
        <v>47</v>
      </c>
      <c r="B859" s="11" t="s">
        <v>30</v>
      </c>
      <c r="C859" s="11" t="s">
        <v>0</v>
      </c>
      <c r="D859" s="11" t="s">
        <v>57</v>
      </c>
      <c r="E859" s="49">
        <v>337359</v>
      </c>
      <c r="F859" s="15">
        <v>4.8</v>
      </c>
      <c r="G859" s="16">
        <f t="shared" si="138"/>
        <v>32386.464</v>
      </c>
      <c r="H859" s="16">
        <f t="shared" si="139"/>
        <v>304972.53600000002</v>
      </c>
      <c r="I859" s="16">
        <f t="shared" si="140"/>
        <v>369745.46399999998</v>
      </c>
      <c r="J859" s="43">
        <v>2.3928021664655047E-2</v>
      </c>
      <c r="K859" s="44">
        <v>4.8</v>
      </c>
      <c r="L859" s="43">
        <f t="shared" si="141"/>
        <v>2.2970900798068845E-3</v>
      </c>
      <c r="M859" s="43">
        <f t="shared" si="142"/>
        <v>2.1630931584848162E-2</v>
      </c>
      <c r="N859" s="43">
        <f t="shared" si="143"/>
        <v>2.6225111744461932E-2</v>
      </c>
    </row>
    <row r="860" spans="1:14" x14ac:dyDescent="0.25">
      <c r="A860" s="11" t="s">
        <v>47</v>
      </c>
      <c r="B860" s="11" t="s">
        <v>44</v>
      </c>
      <c r="C860" s="11" t="s">
        <v>21</v>
      </c>
      <c r="D860" s="11" t="s">
        <v>57</v>
      </c>
      <c r="E860" s="49">
        <v>48146</v>
      </c>
      <c r="F860" s="15">
        <v>11.9</v>
      </c>
      <c r="G860" s="16">
        <f t="shared" si="138"/>
        <v>11458.748</v>
      </c>
      <c r="H860" s="16">
        <f t="shared" si="139"/>
        <v>36687.252</v>
      </c>
      <c r="I860" s="16">
        <f t="shared" si="140"/>
        <v>59604.748</v>
      </c>
      <c r="J860" s="43">
        <v>2.947936885030094E-2</v>
      </c>
      <c r="K860" s="44">
        <v>11.9</v>
      </c>
      <c r="L860" s="43">
        <f t="shared" si="141"/>
        <v>7.0160897863716246E-3</v>
      </c>
      <c r="M860" s="43">
        <f t="shared" si="142"/>
        <v>2.2463279063929316E-2</v>
      </c>
      <c r="N860" s="43">
        <f t="shared" si="143"/>
        <v>3.6495458636672563E-2</v>
      </c>
    </row>
    <row r="861" spans="1:14" x14ac:dyDescent="0.25">
      <c r="A861" s="11" t="s">
        <v>47</v>
      </c>
      <c r="B861" s="11" t="s">
        <v>44</v>
      </c>
      <c r="C861" s="11" t="s">
        <v>31</v>
      </c>
      <c r="D861" s="11" t="s">
        <v>57</v>
      </c>
      <c r="E861" s="49">
        <v>76950</v>
      </c>
      <c r="F861" s="15">
        <v>10.1</v>
      </c>
      <c r="G861" s="16">
        <f t="shared" si="138"/>
        <v>15543.9</v>
      </c>
      <c r="H861" s="16">
        <f t="shared" si="139"/>
        <v>61406.1</v>
      </c>
      <c r="I861" s="16">
        <f t="shared" si="140"/>
        <v>92493.9</v>
      </c>
      <c r="J861" s="43">
        <v>3.4101454374957346E-2</v>
      </c>
      <c r="K861" s="44">
        <v>10.1</v>
      </c>
      <c r="L861" s="43">
        <f t="shared" si="141"/>
        <v>6.8884937837413842E-3</v>
      </c>
      <c r="M861" s="43">
        <f t="shared" si="142"/>
        <v>2.7212960591215963E-2</v>
      </c>
      <c r="N861" s="43">
        <f t="shared" si="143"/>
        <v>4.0989948158698733E-2</v>
      </c>
    </row>
    <row r="862" spans="1:14" x14ac:dyDescent="0.25">
      <c r="A862" s="11" t="s">
        <v>47</v>
      </c>
      <c r="B862" s="11" t="s">
        <v>44</v>
      </c>
      <c r="C862" s="11" t="s">
        <v>32</v>
      </c>
      <c r="D862" s="11" t="s">
        <v>57</v>
      </c>
      <c r="E862" s="49">
        <v>54548</v>
      </c>
      <c r="F862" s="15">
        <v>12.1</v>
      </c>
      <c r="G862" s="16">
        <f t="shared" si="138"/>
        <v>13200.615999999998</v>
      </c>
      <c r="H862" s="16">
        <f t="shared" si="139"/>
        <v>41347.384000000005</v>
      </c>
      <c r="I862" s="16">
        <f t="shared" si="140"/>
        <v>67748.615999999995</v>
      </c>
      <c r="J862" s="43">
        <v>1.5818478980806017E-2</v>
      </c>
      <c r="K862" s="44">
        <v>12.1</v>
      </c>
      <c r="L862" s="43">
        <f t="shared" si="141"/>
        <v>3.8280719133550562E-3</v>
      </c>
      <c r="M862" s="43">
        <f t="shared" si="142"/>
        <v>1.199040706745096E-2</v>
      </c>
      <c r="N862" s="43">
        <f t="shared" si="143"/>
        <v>1.9646550894161074E-2</v>
      </c>
    </row>
    <row r="863" spans="1:14" x14ac:dyDescent="0.25">
      <c r="A863" s="11" t="s">
        <v>47</v>
      </c>
      <c r="B863" s="11" t="s">
        <v>44</v>
      </c>
      <c r="C863" s="11" t="s">
        <v>22</v>
      </c>
      <c r="D863" s="11" t="s">
        <v>57</v>
      </c>
      <c r="E863" s="49">
        <v>33414</v>
      </c>
      <c r="F863" s="15">
        <v>16.7</v>
      </c>
      <c r="G863" s="16">
        <f t="shared" si="138"/>
        <v>11160.275999999998</v>
      </c>
      <c r="H863" s="16">
        <f t="shared" si="139"/>
        <v>22253.724000000002</v>
      </c>
      <c r="I863" s="16">
        <f t="shared" si="140"/>
        <v>44574.275999999998</v>
      </c>
      <c r="J863" s="43">
        <v>7.0721291989576576E-3</v>
      </c>
      <c r="K863" s="44">
        <v>16.7</v>
      </c>
      <c r="L863" s="43">
        <f t="shared" si="141"/>
        <v>2.3620911524518578E-3</v>
      </c>
      <c r="M863" s="43">
        <f t="shared" si="142"/>
        <v>4.7100380465057998E-3</v>
      </c>
      <c r="N863" s="43">
        <f t="shared" si="143"/>
        <v>9.4342203514095162E-3</v>
      </c>
    </row>
    <row r="864" spans="1:14" x14ac:dyDescent="0.25">
      <c r="A864" s="11" t="s">
        <v>47</v>
      </c>
      <c r="B864" s="11" t="s">
        <v>44</v>
      </c>
      <c r="C864" s="11" t="s">
        <v>1</v>
      </c>
      <c r="D864" s="11" t="s">
        <v>57</v>
      </c>
      <c r="E864" s="49">
        <v>7744</v>
      </c>
      <c r="F864" s="15">
        <v>23.3</v>
      </c>
      <c r="G864" s="16">
        <f t="shared" si="138"/>
        <v>3608.7040000000002</v>
      </c>
      <c r="H864" s="16">
        <f t="shared" si="139"/>
        <v>4135.2960000000003</v>
      </c>
      <c r="I864" s="16">
        <f t="shared" si="140"/>
        <v>11352.704</v>
      </c>
      <c r="J864" s="43">
        <v>3.1946179927452799E-3</v>
      </c>
      <c r="K864" s="44">
        <v>23.3</v>
      </c>
      <c r="L864" s="43">
        <f t="shared" si="141"/>
        <v>1.4886919846193005E-3</v>
      </c>
      <c r="M864" s="43">
        <f t="shared" si="142"/>
        <v>1.7059260081259795E-3</v>
      </c>
      <c r="N864" s="43">
        <f t="shared" si="143"/>
        <v>4.68330997736458E-3</v>
      </c>
    </row>
    <row r="865" spans="1:14" x14ac:dyDescent="0.25">
      <c r="A865" s="11" t="s">
        <v>47</v>
      </c>
      <c r="B865" s="11" t="s">
        <v>44</v>
      </c>
      <c r="C865" s="11" t="s">
        <v>0</v>
      </c>
      <c r="D865" s="11" t="s">
        <v>57</v>
      </c>
      <c r="E865" s="49">
        <v>220802</v>
      </c>
      <c r="F865" s="15">
        <v>5.9</v>
      </c>
      <c r="G865" s="16">
        <f t="shared" si="138"/>
        <v>26054.636000000002</v>
      </c>
      <c r="H865" s="16">
        <f t="shared" si="139"/>
        <v>194747.364</v>
      </c>
      <c r="I865" s="16">
        <f t="shared" si="140"/>
        <v>246856.636</v>
      </c>
      <c r="J865" s="43">
        <v>1.5241488779004211E-2</v>
      </c>
      <c r="K865" s="44">
        <v>5.9</v>
      </c>
      <c r="L865" s="43">
        <f t="shared" si="141"/>
        <v>1.798495675922497E-3</v>
      </c>
      <c r="M865" s="43">
        <f t="shared" si="142"/>
        <v>1.3442993103081714E-2</v>
      </c>
      <c r="N865" s="43">
        <f t="shared" si="143"/>
        <v>1.7039984454926708E-2</v>
      </c>
    </row>
    <row r="866" spans="1:14" x14ac:dyDescent="0.25">
      <c r="A866" s="11" t="s">
        <v>47</v>
      </c>
      <c r="B866" s="11" t="s">
        <v>19</v>
      </c>
      <c r="C866" s="11" t="s">
        <v>21</v>
      </c>
      <c r="D866" s="11" t="s">
        <v>58</v>
      </c>
      <c r="E866" s="49">
        <v>41343</v>
      </c>
      <c r="F866" s="15">
        <v>11.9</v>
      </c>
      <c r="G866" s="16">
        <f t="shared" si="138"/>
        <v>9839.634</v>
      </c>
      <c r="H866" s="16">
        <f t="shared" si="139"/>
        <v>31503.366000000002</v>
      </c>
      <c r="I866" s="16">
        <f t="shared" si="140"/>
        <v>51182.633999999998</v>
      </c>
      <c r="J866" s="43">
        <v>1.2365278639738596E-2</v>
      </c>
      <c r="K866" s="44">
        <v>11.9</v>
      </c>
      <c r="L866" s="43">
        <f t="shared" si="141"/>
        <v>2.9429363162577857E-3</v>
      </c>
      <c r="M866" s="43">
        <f t="shared" si="142"/>
        <v>9.4223423234808101E-3</v>
      </c>
      <c r="N866" s="43">
        <f t="shared" si="143"/>
        <v>1.5308214955996382E-2</v>
      </c>
    </row>
    <row r="867" spans="1:14" x14ac:dyDescent="0.25">
      <c r="A867" s="11" t="s">
        <v>47</v>
      </c>
      <c r="B867" s="11" t="s">
        <v>19</v>
      </c>
      <c r="C867" s="11" t="s">
        <v>31</v>
      </c>
      <c r="D867" s="11" t="s">
        <v>58</v>
      </c>
      <c r="E867" s="49">
        <v>212876</v>
      </c>
      <c r="F867" s="15">
        <v>6.1</v>
      </c>
      <c r="G867" s="16">
        <f t="shared" si="138"/>
        <v>25970.871999999996</v>
      </c>
      <c r="H867" s="16">
        <f t="shared" si="139"/>
        <v>186905.128</v>
      </c>
      <c r="I867" s="16">
        <f t="shared" si="140"/>
        <v>238846.872</v>
      </c>
      <c r="J867" s="43">
        <v>4.6566284484044713E-2</v>
      </c>
      <c r="K867" s="44">
        <v>6.1</v>
      </c>
      <c r="L867" s="43">
        <f t="shared" si="141"/>
        <v>5.6810867070534541E-3</v>
      </c>
      <c r="M867" s="43">
        <f t="shared" si="142"/>
        <v>4.0885197776991261E-2</v>
      </c>
      <c r="N867" s="43">
        <f t="shared" si="143"/>
        <v>5.2247371191098166E-2</v>
      </c>
    </row>
    <row r="868" spans="1:14" x14ac:dyDescent="0.25">
      <c r="A868" s="11" t="s">
        <v>47</v>
      </c>
      <c r="B868" s="11" t="s">
        <v>19</v>
      </c>
      <c r="C868" s="11" t="s">
        <v>32</v>
      </c>
      <c r="D868" s="11" t="s">
        <v>58</v>
      </c>
      <c r="E868" s="49">
        <v>257510</v>
      </c>
      <c r="F868" s="15">
        <v>5.6</v>
      </c>
      <c r="G868" s="16">
        <f t="shared" si="138"/>
        <v>28841.119999999999</v>
      </c>
      <c r="H868" s="16">
        <f t="shared" si="139"/>
        <v>228668.88</v>
      </c>
      <c r="I868" s="16">
        <f t="shared" si="140"/>
        <v>286351.12</v>
      </c>
      <c r="J868" s="43">
        <v>3.739018783084494E-2</v>
      </c>
      <c r="K868" s="44">
        <v>5.6</v>
      </c>
      <c r="L868" s="43">
        <f t="shared" si="141"/>
        <v>4.1877010370546331E-3</v>
      </c>
      <c r="M868" s="43">
        <f t="shared" si="142"/>
        <v>3.3202486793790308E-2</v>
      </c>
      <c r="N868" s="43">
        <f t="shared" si="143"/>
        <v>4.1577888867899572E-2</v>
      </c>
    </row>
    <row r="869" spans="1:14" x14ac:dyDescent="0.25">
      <c r="A869" s="11" t="s">
        <v>47</v>
      </c>
      <c r="B869" s="11" t="s">
        <v>19</v>
      </c>
      <c r="C869" s="11" t="s">
        <v>22</v>
      </c>
      <c r="D869" s="11" t="s">
        <v>58</v>
      </c>
      <c r="E869" s="49">
        <v>255151</v>
      </c>
      <c r="F869" s="15">
        <v>5.7</v>
      </c>
      <c r="G869" s="16">
        <f t="shared" si="138"/>
        <v>29087.214</v>
      </c>
      <c r="H869" s="16">
        <f t="shared" si="139"/>
        <v>226063.78599999999</v>
      </c>
      <c r="I869" s="16">
        <f t="shared" si="140"/>
        <v>284238.21399999998</v>
      </c>
      <c r="J869" s="43">
        <v>2.7245735495827195E-2</v>
      </c>
      <c r="K869" s="44">
        <v>5.7</v>
      </c>
      <c r="L869" s="43">
        <f t="shared" si="141"/>
        <v>3.1060138465243002E-3</v>
      </c>
      <c r="M869" s="43">
        <f t="shared" si="142"/>
        <v>2.4139721649302896E-2</v>
      </c>
      <c r="N869" s="43">
        <f t="shared" si="143"/>
        <v>3.0351749342351495E-2</v>
      </c>
    </row>
    <row r="870" spans="1:14" x14ac:dyDescent="0.25">
      <c r="A870" s="11" t="s">
        <v>47</v>
      </c>
      <c r="B870" s="11" t="s">
        <v>19</v>
      </c>
      <c r="C870" s="11" t="s">
        <v>1</v>
      </c>
      <c r="D870" s="11" t="s">
        <v>58</v>
      </c>
      <c r="E870" s="49">
        <v>61917</v>
      </c>
      <c r="F870" s="15">
        <v>7.9</v>
      </c>
      <c r="G870" s="16">
        <f t="shared" si="138"/>
        <v>9782.8860000000004</v>
      </c>
      <c r="H870" s="16">
        <f t="shared" si="139"/>
        <v>52134.114000000001</v>
      </c>
      <c r="I870" s="16">
        <f t="shared" si="140"/>
        <v>71699.885999999999</v>
      </c>
      <c r="J870" s="43">
        <v>1.4011633024973462E-2</v>
      </c>
      <c r="K870" s="44">
        <v>7.9</v>
      </c>
      <c r="L870" s="43">
        <f t="shared" si="141"/>
        <v>2.2138380179458068E-3</v>
      </c>
      <c r="M870" s="43">
        <f t="shared" si="142"/>
        <v>1.1797795007027654E-2</v>
      </c>
      <c r="N870" s="43">
        <f t="shared" si="143"/>
        <v>1.6225471042919267E-2</v>
      </c>
    </row>
    <row r="871" spans="1:14" x14ac:dyDescent="0.25">
      <c r="A871" s="11" t="s">
        <v>47</v>
      </c>
      <c r="B871" s="11" t="s">
        <v>19</v>
      </c>
      <c r="C871" s="11" t="s">
        <v>0</v>
      </c>
      <c r="D871" s="11" t="s">
        <v>58</v>
      </c>
      <c r="E871" s="49">
        <v>828797</v>
      </c>
      <c r="F871" s="15">
        <v>3</v>
      </c>
      <c r="G871" s="16">
        <f t="shared" si="138"/>
        <v>49727.82</v>
      </c>
      <c r="H871" s="16">
        <f t="shared" si="139"/>
        <v>779069.18</v>
      </c>
      <c r="I871" s="16">
        <f t="shared" si="140"/>
        <v>878524.82</v>
      </c>
      <c r="J871" s="43">
        <v>2.8993297164810489E-2</v>
      </c>
      <c r="K871" s="44">
        <v>3</v>
      </c>
      <c r="L871" s="43">
        <f t="shared" si="141"/>
        <v>1.7395978298886294E-3</v>
      </c>
      <c r="M871" s="43">
        <f t="shared" si="142"/>
        <v>2.725369933492186E-2</v>
      </c>
      <c r="N871" s="43">
        <f t="shared" si="143"/>
        <v>3.0732894994699118E-2</v>
      </c>
    </row>
    <row r="872" spans="1:14" x14ac:dyDescent="0.25">
      <c r="A872" s="11" t="s">
        <v>47</v>
      </c>
      <c r="B872" s="11" t="s">
        <v>30</v>
      </c>
      <c r="C872" s="11" t="s">
        <v>21</v>
      </c>
      <c r="D872" s="11" t="s">
        <v>58</v>
      </c>
      <c r="E872" s="49">
        <v>21253</v>
      </c>
      <c r="F872" s="15">
        <v>16.899999999999999</v>
      </c>
      <c r="G872" s="16">
        <f t="shared" si="138"/>
        <v>7183.5139999999992</v>
      </c>
      <c r="H872" s="16">
        <f t="shared" si="139"/>
        <v>14069.486000000001</v>
      </c>
      <c r="I872" s="16">
        <f t="shared" si="140"/>
        <v>28436.513999999999</v>
      </c>
      <c r="J872" s="43">
        <v>1.242672919109027E-2</v>
      </c>
      <c r="K872" s="44">
        <v>16.899999999999999</v>
      </c>
      <c r="L872" s="43">
        <f t="shared" si="141"/>
        <v>4.2002344665885106E-3</v>
      </c>
      <c r="M872" s="43">
        <f t="shared" si="142"/>
        <v>8.2264947245017581E-3</v>
      </c>
      <c r="N872" s="43">
        <f t="shared" si="143"/>
        <v>1.6626963657678781E-2</v>
      </c>
    </row>
    <row r="873" spans="1:14" x14ac:dyDescent="0.25">
      <c r="A873" s="11" t="s">
        <v>47</v>
      </c>
      <c r="B873" s="11" t="s">
        <v>30</v>
      </c>
      <c r="C873" s="11" t="s">
        <v>31</v>
      </c>
      <c r="D873" s="11" t="s">
        <v>58</v>
      </c>
      <c r="E873" s="49">
        <v>108020</v>
      </c>
      <c r="F873" s="15">
        <v>8.6</v>
      </c>
      <c r="G873" s="16">
        <f t="shared" si="138"/>
        <v>18579.439999999999</v>
      </c>
      <c r="H873" s="16">
        <f t="shared" si="139"/>
        <v>89440.56</v>
      </c>
      <c r="I873" s="16">
        <f t="shared" si="140"/>
        <v>126599.44</v>
      </c>
      <c r="J873" s="43">
        <v>4.6661713377336975E-2</v>
      </c>
      <c r="K873" s="44">
        <v>8.6</v>
      </c>
      <c r="L873" s="43">
        <f t="shared" si="141"/>
        <v>8.0258147009019606E-3</v>
      </c>
      <c r="M873" s="43">
        <f t="shared" si="142"/>
        <v>3.8635898676435014E-2</v>
      </c>
      <c r="N873" s="43">
        <f t="shared" si="143"/>
        <v>5.4687528078238935E-2</v>
      </c>
    </row>
    <row r="874" spans="1:14" x14ac:dyDescent="0.25">
      <c r="A874" s="11" t="s">
        <v>47</v>
      </c>
      <c r="B874" s="11" t="s">
        <v>30</v>
      </c>
      <c r="C874" s="11" t="s">
        <v>32</v>
      </c>
      <c r="D874" s="11" t="s">
        <v>58</v>
      </c>
      <c r="E874" s="49">
        <v>154159</v>
      </c>
      <c r="F874" s="15">
        <v>7.2</v>
      </c>
      <c r="G874" s="16">
        <f t="shared" si="138"/>
        <v>22198.896000000001</v>
      </c>
      <c r="H874" s="16">
        <f t="shared" si="139"/>
        <v>131960.10399999999</v>
      </c>
      <c r="I874" s="16">
        <f t="shared" si="140"/>
        <v>176357.89600000001</v>
      </c>
      <c r="J874" s="43">
        <v>4.4830226516832238E-2</v>
      </c>
      <c r="K874" s="44">
        <v>7.2</v>
      </c>
      <c r="L874" s="43">
        <f t="shared" si="141"/>
        <v>6.4555526184238423E-3</v>
      </c>
      <c r="M874" s="43">
        <f t="shared" si="142"/>
        <v>3.8374673898408394E-2</v>
      </c>
      <c r="N874" s="43">
        <f t="shared" si="143"/>
        <v>5.1285779135256081E-2</v>
      </c>
    </row>
    <row r="875" spans="1:14" x14ac:dyDescent="0.25">
      <c r="A875" s="11" t="s">
        <v>47</v>
      </c>
      <c r="B875" s="11" t="s">
        <v>30</v>
      </c>
      <c r="C875" s="11" t="s">
        <v>22</v>
      </c>
      <c r="D875" s="11" t="s">
        <v>58</v>
      </c>
      <c r="E875" s="49">
        <v>133020</v>
      </c>
      <c r="F875" s="15">
        <v>8.1</v>
      </c>
      <c r="G875" s="16">
        <f t="shared" si="138"/>
        <v>21549.24</v>
      </c>
      <c r="H875" s="16">
        <f t="shared" si="139"/>
        <v>111470.76</v>
      </c>
      <c r="I875" s="16">
        <f t="shared" si="140"/>
        <v>154569.24</v>
      </c>
      <c r="J875" s="43">
        <v>2.8667726566525741E-2</v>
      </c>
      <c r="K875" s="44">
        <v>8.1</v>
      </c>
      <c r="L875" s="43">
        <f t="shared" si="141"/>
        <v>4.6441717037771692E-3</v>
      </c>
      <c r="M875" s="43">
        <f t="shared" si="142"/>
        <v>2.402355486274857E-2</v>
      </c>
      <c r="N875" s="43">
        <f t="shared" si="143"/>
        <v>3.3311898270302912E-2</v>
      </c>
    </row>
    <row r="876" spans="1:14" x14ac:dyDescent="0.25">
      <c r="A876" s="11" t="s">
        <v>47</v>
      </c>
      <c r="B876" s="11" t="s">
        <v>30</v>
      </c>
      <c r="C876" s="11" t="s">
        <v>1</v>
      </c>
      <c r="D876" s="11" t="s">
        <v>58</v>
      </c>
      <c r="E876" s="49">
        <v>33271</v>
      </c>
      <c r="F876" s="15">
        <v>11.2</v>
      </c>
      <c r="G876" s="16">
        <f t="shared" si="138"/>
        <v>7452.7039999999988</v>
      </c>
      <c r="H876" s="16">
        <f t="shared" si="139"/>
        <v>25818.296000000002</v>
      </c>
      <c r="I876" s="16">
        <f t="shared" si="140"/>
        <v>40723.703999999998</v>
      </c>
      <c r="J876" s="43">
        <v>1.6678079136034297E-2</v>
      </c>
      <c r="K876" s="44">
        <v>11.2</v>
      </c>
      <c r="L876" s="43">
        <f t="shared" si="141"/>
        <v>3.7358897264716823E-3</v>
      </c>
      <c r="M876" s="43">
        <f t="shared" si="142"/>
        <v>1.2942189409562615E-2</v>
      </c>
      <c r="N876" s="43">
        <f t="shared" si="143"/>
        <v>2.0413968862505981E-2</v>
      </c>
    </row>
    <row r="877" spans="1:14" x14ac:dyDescent="0.25">
      <c r="A877" s="11" t="s">
        <v>47</v>
      </c>
      <c r="B877" s="11" t="s">
        <v>30</v>
      </c>
      <c r="C877" s="11" t="s">
        <v>0</v>
      </c>
      <c r="D877" s="11" t="s">
        <v>58</v>
      </c>
      <c r="E877" s="49">
        <v>449723</v>
      </c>
      <c r="F877" s="15">
        <v>4.2</v>
      </c>
      <c r="G877" s="16">
        <f t="shared" si="138"/>
        <v>37776.732000000004</v>
      </c>
      <c r="H877" s="16">
        <f t="shared" si="139"/>
        <v>411946.26799999998</v>
      </c>
      <c r="I877" s="16">
        <f t="shared" si="140"/>
        <v>487499.73200000002</v>
      </c>
      <c r="J877" s="43">
        <v>3.1897716341030356E-2</v>
      </c>
      <c r="K877" s="44">
        <v>4.2</v>
      </c>
      <c r="L877" s="43">
        <f t="shared" si="141"/>
        <v>2.6794081726465501E-3</v>
      </c>
      <c r="M877" s="43">
        <f t="shared" si="142"/>
        <v>2.9218308168383805E-2</v>
      </c>
      <c r="N877" s="43">
        <f t="shared" si="143"/>
        <v>3.4577124513676907E-2</v>
      </c>
    </row>
    <row r="878" spans="1:14" x14ac:dyDescent="0.25">
      <c r="A878" s="11" t="s">
        <v>47</v>
      </c>
      <c r="B878" s="11" t="s">
        <v>44</v>
      </c>
      <c r="C878" s="11" t="s">
        <v>21</v>
      </c>
      <c r="D878" s="11" t="s">
        <v>58</v>
      </c>
      <c r="E878" s="49">
        <v>20090</v>
      </c>
      <c r="F878" s="15">
        <v>16.899999999999999</v>
      </c>
      <c r="G878" s="16">
        <f t="shared" si="138"/>
        <v>6790.42</v>
      </c>
      <c r="H878" s="16">
        <f t="shared" si="139"/>
        <v>13299.58</v>
      </c>
      <c r="I878" s="16">
        <f t="shared" si="140"/>
        <v>26880.42</v>
      </c>
      <c r="J878" s="43">
        <v>1.2300928845647529E-2</v>
      </c>
      <c r="K878" s="44">
        <v>16.899999999999999</v>
      </c>
      <c r="L878" s="43">
        <f t="shared" si="141"/>
        <v>4.1577139498288644E-3</v>
      </c>
      <c r="M878" s="43">
        <f t="shared" si="142"/>
        <v>8.1432148958186651E-3</v>
      </c>
      <c r="N878" s="43">
        <f t="shared" si="143"/>
        <v>1.6458642795476392E-2</v>
      </c>
    </row>
    <row r="879" spans="1:14" x14ac:dyDescent="0.25">
      <c r="A879" s="11" t="s">
        <v>47</v>
      </c>
      <c r="B879" s="11" t="s">
        <v>44</v>
      </c>
      <c r="C879" s="11" t="s">
        <v>31</v>
      </c>
      <c r="D879" s="11" t="s">
        <v>58</v>
      </c>
      <c r="E879" s="49">
        <v>104856</v>
      </c>
      <c r="F879" s="15">
        <v>8.6</v>
      </c>
      <c r="G879" s="16">
        <f t="shared" si="138"/>
        <v>18035.232</v>
      </c>
      <c r="H879" s="16">
        <f t="shared" si="139"/>
        <v>86820.767999999996</v>
      </c>
      <c r="I879" s="16">
        <f t="shared" si="140"/>
        <v>122891.232</v>
      </c>
      <c r="J879" s="43">
        <v>4.646838336504909E-2</v>
      </c>
      <c r="K879" s="44">
        <v>8.6</v>
      </c>
      <c r="L879" s="43">
        <f t="shared" si="141"/>
        <v>7.9925619387884433E-3</v>
      </c>
      <c r="M879" s="43">
        <f t="shared" si="142"/>
        <v>3.8475821426260645E-2</v>
      </c>
      <c r="N879" s="43">
        <f t="shared" si="143"/>
        <v>5.4460945303837535E-2</v>
      </c>
    </row>
    <row r="880" spans="1:14" x14ac:dyDescent="0.25">
      <c r="A880" s="11" t="s">
        <v>47</v>
      </c>
      <c r="B880" s="11" t="s">
        <v>44</v>
      </c>
      <c r="C880" s="11" t="s">
        <v>32</v>
      </c>
      <c r="D880" s="11" t="s">
        <v>58</v>
      </c>
      <c r="E880" s="49">
        <v>103351</v>
      </c>
      <c r="F880" s="15">
        <v>9</v>
      </c>
      <c r="G880" s="16">
        <f t="shared" si="138"/>
        <v>18603.18</v>
      </c>
      <c r="H880" s="16">
        <f t="shared" si="139"/>
        <v>84747.82</v>
      </c>
      <c r="I880" s="16">
        <f t="shared" si="140"/>
        <v>121954.18</v>
      </c>
      <c r="J880" s="43">
        <v>2.9970954409791056E-2</v>
      </c>
      <c r="K880" s="44">
        <v>9</v>
      </c>
      <c r="L880" s="43">
        <f t="shared" si="141"/>
        <v>5.3947717937623896E-3</v>
      </c>
      <c r="M880" s="43">
        <f t="shared" si="142"/>
        <v>2.4576182616028668E-2</v>
      </c>
      <c r="N880" s="43">
        <f t="shared" si="143"/>
        <v>3.5365726203553445E-2</v>
      </c>
    </row>
    <row r="881" spans="1:14" x14ac:dyDescent="0.25">
      <c r="A881" s="11" t="s">
        <v>47</v>
      </c>
      <c r="B881" s="11" t="s">
        <v>44</v>
      </c>
      <c r="C881" s="11" t="s">
        <v>22</v>
      </c>
      <c r="D881" s="11" t="s">
        <v>58</v>
      </c>
      <c r="E881" s="49">
        <v>122131</v>
      </c>
      <c r="F881" s="15">
        <v>9.1</v>
      </c>
      <c r="G881" s="16">
        <f t="shared" si="138"/>
        <v>22227.841999999997</v>
      </c>
      <c r="H881" s="16">
        <f t="shared" si="139"/>
        <v>99903.157999999996</v>
      </c>
      <c r="I881" s="16">
        <f t="shared" si="140"/>
        <v>144358.842</v>
      </c>
      <c r="J881" s="43">
        <v>2.5849231196441544E-2</v>
      </c>
      <c r="K881" s="44">
        <v>9.1</v>
      </c>
      <c r="L881" s="43">
        <f t="shared" si="141"/>
        <v>4.704560077752361E-3</v>
      </c>
      <c r="M881" s="43">
        <f t="shared" si="142"/>
        <v>2.1144671118689184E-2</v>
      </c>
      <c r="N881" s="43">
        <f t="shared" si="143"/>
        <v>3.0553791274193904E-2</v>
      </c>
    </row>
    <row r="882" spans="1:14" x14ac:dyDescent="0.25">
      <c r="A882" s="11" t="s">
        <v>47</v>
      </c>
      <c r="B882" s="11" t="s">
        <v>44</v>
      </c>
      <c r="C882" s="11" t="s">
        <v>1</v>
      </c>
      <c r="D882" s="11" t="s">
        <v>58</v>
      </c>
      <c r="E882" s="49">
        <v>28646</v>
      </c>
      <c r="F882" s="15">
        <v>12.3</v>
      </c>
      <c r="G882" s="16">
        <f t="shared" si="138"/>
        <v>7046.9160000000011</v>
      </c>
      <c r="H882" s="16">
        <f t="shared" si="139"/>
        <v>21599.083999999999</v>
      </c>
      <c r="I882" s="16">
        <f t="shared" si="140"/>
        <v>35692.915999999997</v>
      </c>
      <c r="J882" s="43">
        <v>1.1817281381738286E-2</v>
      </c>
      <c r="K882" s="44">
        <v>12.3</v>
      </c>
      <c r="L882" s="43">
        <f t="shared" si="141"/>
        <v>2.9070512199076189E-3</v>
      </c>
      <c r="M882" s="43">
        <f t="shared" si="142"/>
        <v>8.9102301618306668E-3</v>
      </c>
      <c r="N882" s="43">
        <f t="shared" si="143"/>
        <v>1.4724332601645905E-2</v>
      </c>
    </row>
    <row r="883" spans="1:14" x14ac:dyDescent="0.25">
      <c r="A883" s="11" t="s">
        <v>47</v>
      </c>
      <c r="B883" s="11" t="s">
        <v>44</v>
      </c>
      <c r="C883" s="11" t="s">
        <v>0</v>
      </c>
      <c r="D883" s="11" t="s">
        <v>58</v>
      </c>
      <c r="E883" s="49">
        <v>379074</v>
      </c>
      <c r="F883" s="15">
        <v>4.4000000000000004</v>
      </c>
      <c r="G883" s="16">
        <f t="shared" si="138"/>
        <v>33358.512000000002</v>
      </c>
      <c r="H883" s="16">
        <f t="shared" si="139"/>
        <v>345715.48800000001</v>
      </c>
      <c r="I883" s="16">
        <f t="shared" si="140"/>
        <v>412432.51199999999</v>
      </c>
      <c r="J883" s="43">
        <v>2.6166665688772031E-2</v>
      </c>
      <c r="K883" s="44">
        <v>4.4000000000000004</v>
      </c>
      <c r="L883" s="43">
        <f t="shared" si="141"/>
        <v>2.3026665806119388E-3</v>
      </c>
      <c r="M883" s="43">
        <f t="shared" si="142"/>
        <v>2.3863999108160092E-2</v>
      </c>
      <c r="N883" s="43">
        <f t="shared" si="143"/>
        <v>2.846933226938397E-2</v>
      </c>
    </row>
    <row r="884" spans="1:14" x14ac:dyDescent="0.25">
      <c r="A884" s="11" t="s">
        <v>47</v>
      </c>
      <c r="B884" s="11" t="s">
        <v>19</v>
      </c>
      <c r="C884" s="11" t="s">
        <v>21</v>
      </c>
      <c r="D884" s="11" t="s">
        <v>153</v>
      </c>
      <c r="E884" s="49">
        <v>3343475</v>
      </c>
      <c r="F884" s="15">
        <v>0.4</v>
      </c>
      <c r="G884" s="16">
        <f t="shared" si="138"/>
        <v>26747.8</v>
      </c>
      <c r="H884" s="16">
        <f t="shared" si="139"/>
        <v>3316727.2</v>
      </c>
      <c r="I884" s="16">
        <f t="shared" si="140"/>
        <v>3370222.8</v>
      </c>
    </row>
    <row r="885" spans="1:14" x14ac:dyDescent="0.25">
      <c r="A885" s="11" t="s">
        <v>47</v>
      </c>
      <c r="B885" s="11" t="s">
        <v>19</v>
      </c>
      <c r="C885" s="11" t="s">
        <v>31</v>
      </c>
      <c r="D885" s="11" t="s">
        <v>153</v>
      </c>
      <c r="E885" s="49">
        <v>4571462</v>
      </c>
      <c r="F885" s="15">
        <v>0.4</v>
      </c>
      <c r="G885" s="16">
        <f t="shared" si="138"/>
        <v>36571.696000000004</v>
      </c>
      <c r="H885" s="16">
        <f t="shared" si="139"/>
        <v>4534890.3039999995</v>
      </c>
      <c r="I885" s="16">
        <f t="shared" si="140"/>
        <v>4608033.6960000005</v>
      </c>
    </row>
    <row r="886" spans="1:14" x14ac:dyDescent="0.25">
      <c r="A886" s="11" t="s">
        <v>47</v>
      </c>
      <c r="B886" s="11" t="s">
        <v>19</v>
      </c>
      <c r="C886" s="11" t="s">
        <v>32</v>
      </c>
      <c r="D886" s="11" t="s">
        <v>153</v>
      </c>
      <c r="E886" s="49">
        <v>6887101</v>
      </c>
      <c r="F886" s="15">
        <v>0.4</v>
      </c>
      <c r="G886" s="16">
        <f t="shared" si="138"/>
        <v>55096.808000000005</v>
      </c>
      <c r="H886" s="16">
        <f t="shared" si="139"/>
        <v>6832004.1919999998</v>
      </c>
      <c r="I886" s="16">
        <f t="shared" si="140"/>
        <v>6942197.8080000002</v>
      </c>
    </row>
    <row r="887" spans="1:14" x14ac:dyDescent="0.25">
      <c r="A887" s="11" t="s">
        <v>47</v>
      </c>
      <c r="B887" s="11" t="s">
        <v>19</v>
      </c>
      <c r="C887" s="11" t="s">
        <v>22</v>
      </c>
      <c r="D887" s="11" t="s">
        <v>153</v>
      </c>
      <c r="E887" s="49">
        <v>9364805</v>
      </c>
      <c r="F887" s="15">
        <v>0.3</v>
      </c>
      <c r="G887" s="16">
        <f t="shared" si="138"/>
        <v>56188.83</v>
      </c>
      <c r="H887" s="16">
        <f t="shared" si="139"/>
        <v>9308616.1699999999</v>
      </c>
      <c r="I887" s="16">
        <f t="shared" si="140"/>
        <v>9420993.8300000001</v>
      </c>
    </row>
    <row r="888" spans="1:14" x14ac:dyDescent="0.25">
      <c r="A888" s="11" t="s">
        <v>47</v>
      </c>
      <c r="B888" s="11" t="s">
        <v>19</v>
      </c>
      <c r="C888" s="11" t="s">
        <v>1</v>
      </c>
      <c r="D888" s="11" t="s">
        <v>153</v>
      </c>
      <c r="E888" s="49">
        <v>4418971</v>
      </c>
      <c r="F888" s="15">
        <v>0.3</v>
      </c>
      <c r="G888" s="16">
        <f t="shared" si="138"/>
        <v>26513.826000000001</v>
      </c>
      <c r="H888" s="16">
        <f t="shared" si="139"/>
        <v>4392457.1739999996</v>
      </c>
      <c r="I888" s="16">
        <f t="shared" si="140"/>
        <v>4445484.8260000004</v>
      </c>
    </row>
    <row r="889" spans="1:14" x14ac:dyDescent="0.25">
      <c r="A889" s="11" t="s">
        <v>47</v>
      </c>
      <c r="B889" s="11" t="s">
        <v>19</v>
      </c>
      <c r="C889" s="11" t="s">
        <v>0</v>
      </c>
      <c r="D889" s="11" t="s">
        <v>153</v>
      </c>
      <c r="E889" s="49">
        <v>28585814</v>
      </c>
      <c r="F889" s="15">
        <v>0.4</v>
      </c>
      <c r="G889" s="16">
        <f t="shared" si="138"/>
        <v>228686.51200000002</v>
      </c>
      <c r="H889" s="16">
        <f t="shared" si="139"/>
        <v>28357127.488000002</v>
      </c>
      <c r="I889" s="16">
        <f t="shared" si="140"/>
        <v>28814500.511999998</v>
      </c>
    </row>
    <row r="890" spans="1:14" x14ac:dyDescent="0.25">
      <c r="A890" s="11" t="s">
        <v>47</v>
      </c>
      <c r="B890" s="11" t="s">
        <v>30</v>
      </c>
      <c r="C890" s="11" t="s">
        <v>21</v>
      </c>
      <c r="D890" s="11" t="s">
        <v>153</v>
      </c>
      <c r="E890" s="49">
        <v>1710265</v>
      </c>
      <c r="F890" s="15">
        <v>1.4</v>
      </c>
      <c r="G890" s="16">
        <f t="shared" si="138"/>
        <v>47887.42</v>
      </c>
      <c r="H890" s="16">
        <f t="shared" si="139"/>
        <v>1662377.58</v>
      </c>
      <c r="I890" s="16">
        <f t="shared" si="140"/>
        <v>1758152.42</v>
      </c>
    </row>
    <row r="891" spans="1:14" x14ac:dyDescent="0.25">
      <c r="A891" s="11" t="s">
        <v>47</v>
      </c>
      <c r="B891" s="11" t="s">
        <v>30</v>
      </c>
      <c r="C891" s="11" t="s">
        <v>31</v>
      </c>
      <c r="D891" s="11" t="s">
        <v>153</v>
      </c>
      <c r="E891" s="49">
        <v>2314960</v>
      </c>
      <c r="F891" s="15">
        <v>1.4</v>
      </c>
      <c r="G891" s="16">
        <f t="shared" si="138"/>
        <v>64818.879999999997</v>
      </c>
      <c r="H891" s="16">
        <f t="shared" si="139"/>
        <v>2250141.12</v>
      </c>
      <c r="I891" s="16">
        <f t="shared" si="140"/>
        <v>2379778.88</v>
      </c>
    </row>
    <row r="892" spans="1:14" x14ac:dyDescent="0.25">
      <c r="A892" s="11" t="s">
        <v>47</v>
      </c>
      <c r="B892" s="11" t="s">
        <v>30</v>
      </c>
      <c r="C892" s="11" t="s">
        <v>32</v>
      </c>
      <c r="D892" s="11" t="s">
        <v>153</v>
      </c>
      <c r="E892" s="49">
        <v>3438729</v>
      </c>
      <c r="F892" s="15">
        <v>1.2</v>
      </c>
      <c r="G892" s="16">
        <f t="shared" si="138"/>
        <v>82529.495999999999</v>
      </c>
      <c r="H892" s="16">
        <f t="shared" si="139"/>
        <v>3356199.5040000002</v>
      </c>
      <c r="I892" s="16">
        <f t="shared" si="140"/>
        <v>3521258.4959999998</v>
      </c>
    </row>
    <row r="893" spans="1:14" x14ac:dyDescent="0.25">
      <c r="A893" s="11" t="s">
        <v>47</v>
      </c>
      <c r="B893" s="11" t="s">
        <v>30</v>
      </c>
      <c r="C893" s="11" t="s">
        <v>22</v>
      </c>
      <c r="D893" s="11" t="s">
        <v>153</v>
      </c>
      <c r="E893" s="49">
        <v>4640061</v>
      </c>
      <c r="F893" s="15">
        <v>1</v>
      </c>
      <c r="G893" s="16">
        <f t="shared" si="138"/>
        <v>92801.22</v>
      </c>
      <c r="H893" s="16">
        <f t="shared" si="139"/>
        <v>4547259.78</v>
      </c>
      <c r="I893" s="16">
        <f t="shared" si="140"/>
        <v>4732862.22</v>
      </c>
    </row>
    <row r="894" spans="1:14" x14ac:dyDescent="0.25">
      <c r="A894" s="11" t="s">
        <v>47</v>
      </c>
      <c r="B894" s="11" t="s">
        <v>30</v>
      </c>
      <c r="C894" s="11" t="s">
        <v>1</v>
      </c>
      <c r="D894" s="11" t="s">
        <v>153</v>
      </c>
      <c r="E894" s="49">
        <v>1994894</v>
      </c>
      <c r="F894" s="15">
        <v>1.3</v>
      </c>
      <c r="G894" s="16">
        <f t="shared" si="138"/>
        <v>51867.244000000006</v>
      </c>
      <c r="H894" s="16">
        <f t="shared" si="139"/>
        <v>1943026.7560000001</v>
      </c>
      <c r="I894" s="16">
        <f t="shared" si="140"/>
        <v>2046761.2439999999</v>
      </c>
    </row>
    <row r="895" spans="1:14" x14ac:dyDescent="0.25">
      <c r="A895" s="11" t="s">
        <v>47</v>
      </c>
      <c r="B895" s="11" t="s">
        <v>30</v>
      </c>
      <c r="C895" s="11" t="s">
        <v>0</v>
      </c>
      <c r="D895" s="11" t="s">
        <v>153</v>
      </c>
      <c r="E895" s="49">
        <v>14098909</v>
      </c>
      <c r="F895" s="15">
        <v>0.5</v>
      </c>
      <c r="G895" s="16">
        <f t="shared" si="138"/>
        <v>140989.09</v>
      </c>
      <c r="H895" s="16">
        <f t="shared" si="139"/>
        <v>13957919.91</v>
      </c>
      <c r="I895" s="16">
        <f t="shared" si="140"/>
        <v>14239898.09</v>
      </c>
    </row>
    <row r="896" spans="1:14" x14ac:dyDescent="0.25">
      <c r="A896" s="11" t="s">
        <v>47</v>
      </c>
      <c r="B896" s="11" t="s">
        <v>44</v>
      </c>
      <c r="C896" s="11" t="s">
        <v>21</v>
      </c>
      <c r="D896" s="11" t="s">
        <v>153</v>
      </c>
      <c r="E896" s="49">
        <v>1633210</v>
      </c>
      <c r="F896" s="15">
        <v>1.4</v>
      </c>
      <c r="G896" s="16">
        <f t="shared" si="138"/>
        <v>45729.88</v>
      </c>
      <c r="H896" s="16">
        <f t="shared" si="139"/>
        <v>1587480.12</v>
      </c>
      <c r="I896" s="16">
        <f t="shared" si="140"/>
        <v>1678939.88</v>
      </c>
    </row>
    <row r="897" spans="1:14" x14ac:dyDescent="0.25">
      <c r="A897" s="11" t="s">
        <v>47</v>
      </c>
      <c r="B897" s="11" t="s">
        <v>44</v>
      </c>
      <c r="C897" s="11" t="s">
        <v>31</v>
      </c>
      <c r="D897" s="11" t="s">
        <v>153</v>
      </c>
      <c r="E897" s="49">
        <v>2256502</v>
      </c>
      <c r="F897" s="15">
        <v>1.4</v>
      </c>
      <c r="G897" s="16">
        <f t="shared" si="138"/>
        <v>63182.055999999997</v>
      </c>
      <c r="H897" s="16">
        <f t="shared" si="139"/>
        <v>2193319.9440000001</v>
      </c>
      <c r="I897" s="16">
        <f t="shared" si="140"/>
        <v>2319684.0559999999</v>
      </c>
    </row>
    <row r="898" spans="1:14" x14ac:dyDescent="0.25">
      <c r="A898" s="11" t="s">
        <v>47</v>
      </c>
      <c r="B898" s="11" t="s">
        <v>44</v>
      </c>
      <c r="C898" s="11" t="s">
        <v>32</v>
      </c>
      <c r="D898" s="11" t="s">
        <v>153</v>
      </c>
      <c r="E898" s="49">
        <v>3448372</v>
      </c>
      <c r="F898" s="15">
        <v>1.2</v>
      </c>
      <c r="G898" s="16">
        <f t="shared" si="138"/>
        <v>82760.928</v>
      </c>
      <c r="H898" s="16">
        <f t="shared" si="139"/>
        <v>3365611.0720000002</v>
      </c>
      <c r="I898" s="16">
        <f t="shared" si="140"/>
        <v>3531132.9279999998</v>
      </c>
    </row>
    <row r="899" spans="1:14" x14ac:dyDescent="0.25">
      <c r="A899" s="11" t="s">
        <v>47</v>
      </c>
      <c r="B899" s="11" t="s">
        <v>44</v>
      </c>
      <c r="C899" s="11" t="s">
        <v>22</v>
      </c>
      <c r="D899" s="11" t="s">
        <v>153</v>
      </c>
      <c r="E899" s="49">
        <v>4724744</v>
      </c>
      <c r="F899" s="15">
        <v>1</v>
      </c>
      <c r="G899" s="16">
        <f t="shared" si="138"/>
        <v>94494.88</v>
      </c>
      <c r="H899" s="16">
        <f t="shared" si="139"/>
        <v>4630249.12</v>
      </c>
      <c r="I899" s="16">
        <f t="shared" si="140"/>
        <v>4819238.88</v>
      </c>
    </row>
    <row r="900" spans="1:14" x14ac:dyDescent="0.25">
      <c r="A900" s="11" t="s">
        <v>47</v>
      </c>
      <c r="B900" s="11" t="s">
        <v>44</v>
      </c>
      <c r="C900" s="11" t="s">
        <v>1</v>
      </c>
      <c r="D900" s="11" t="s">
        <v>153</v>
      </c>
      <c r="E900" s="49">
        <v>2424077</v>
      </c>
      <c r="F900" s="15">
        <v>1</v>
      </c>
      <c r="G900" s="16">
        <f t="shared" si="138"/>
        <v>48481.54</v>
      </c>
      <c r="H900" s="16">
        <f t="shared" si="139"/>
        <v>2375595.46</v>
      </c>
      <c r="I900" s="16">
        <f t="shared" si="140"/>
        <v>2472558.54</v>
      </c>
    </row>
    <row r="901" spans="1:14" x14ac:dyDescent="0.25">
      <c r="A901" s="11" t="s">
        <v>47</v>
      </c>
      <c r="B901" s="11" t="s">
        <v>44</v>
      </c>
      <c r="C901" s="11" t="s">
        <v>0</v>
      </c>
      <c r="D901" s="11" t="s">
        <v>153</v>
      </c>
      <c r="E901" s="49">
        <v>14486905</v>
      </c>
      <c r="F901" s="15">
        <v>0.5</v>
      </c>
      <c r="G901" s="16">
        <f t="shared" si="138"/>
        <v>144869.04999999999</v>
      </c>
      <c r="H901" s="16">
        <f t="shared" si="139"/>
        <v>14342035.949999999</v>
      </c>
      <c r="I901" s="16">
        <f t="shared" si="140"/>
        <v>14631774.050000001</v>
      </c>
    </row>
    <row r="902" spans="1:14" x14ac:dyDescent="0.25">
      <c r="A902" s="11" t="s">
        <v>48</v>
      </c>
      <c r="B902" s="11" t="s">
        <v>19</v>
      </c>
      <c r="C902" s="11" t="s">
        <v>21</v>
      </c>
      <c r="D902" s="11" t="s">
        <v>56</v>
      </c>
      <c r="E902" s="49">
        <v>301791</v>
      </c>
      <c r="F902" s="15">
        <v>4.3</v>
      </c>
      <c r="G902" s="16">
        <f t="shared" si="138"/>
        <v>25954.026000000002</v>
      </c>
      <c r="H902" s="16">
        <f t="shared" si="139"/>
        <v>275836.97399999999</v>
      </c>
      <c r="I902" s="16">
        <f t="shared" si="140"/>
        <v>327745.02600000001</v>
      </c>
      <c r="J902" s="43">
        <v>9.3235613235526732E-2</v>
      </c>
      <c r="K902" s="44">
        <v>4.3</v>
      </c>
      <c r="L902" s="43">
        <f t="shared" ref="L902:L933" si="144">2*(J902*K902/100)</f>
        <v>8.0182627382552989E-3</v>
      </c>
      <c r="M902" s="43">
        <f t="shared" ref="M902:M933" si="145">J902-L902</f>
        <v>8.521735049727143E-2</v>
      </c>
      <c r="N902" s="43">
        <f t="shared" ref="N902:N933" si="146">J902+L902</f>
        <v>0.10125387597378203</v>
      </c>
    </row>
    <row r="903" spans="1:14" x14ac:dyDescent="0.25">
      <c r="A903" s="11" t="s">
        <v>48</v>
      </c>
      <c r="B903" s="11" t="s">
        <v>19</v>
      </c>
      <c r="C903" s="11" t="s">
        <v>31</v>
      </c>
      <c r="D903" s="11" t="s">
        <v>56</v>
      </c>
      <c r="E903" s="49">
        <v>1286216</v>
      </c>
      <c r="F903" s="15">
        <v>2</v>
      </c>
      <c r="G903" s="16">
        <f t="shared" si="138"/>
        <v>51448.639999999999</v>
      </c>
      <c r="H903" s="16">
        <f t="shared" si="139"/>
        <v>1234767.3600000001</v>
      </c>
      <c r="I903" s="16">
        <f t="shared" si="140"/>
        <v>1337664.6399999999</v>
      </c>
      <c r="J903" s="43">
        <v>0.27358532705823496</v>
      </c>
      <c r="K903" s="44">
        <v>2</v>
      </c>
      <c r="L903" s="43">
        <f t="shared" si="144"/>
        <v>1.0943413082329399E-2</v>
      </c>
      <c r="M903" s="43">
        <f t="shared" si="145"/>
        <v>0.26264191397590558</v>
      </c>
      <c r="N903" s="43">
        <f t="shared" si="146"/>
        <v>0.28452874014056434</v>
      </c>
    </row>
    <row r="904" spans="1:14" x14ac:dyDescent="0.25">
      <c r="A904" s="11" t="s">
        <v>48</v>
      </c>
      <c r="B904" s="11" t="s">
        <v>19</v>
      </c>
      <c r="C904" s="11" t="s">
        <v>32</v>
      </c>
      <c r="D904" s="11" t="s">
        <v>56</v>
      </c>
      <c r="E904" s="49">
        <v>1656877</v>
      </c>
      <c r="F904" s="15">
        <v>2.2000000000000002</v>
      </c>
      <c r="G904" s="16">
        <f t="shared" si="138"/>
        <v>72902.588000000003</v>
      </c>
      <c r="H904" s="16">
        <f t="shared" si="139"/>
        <v>1583974.412</v>
      </c>
      <c r="I904" s="16">
        <f t="shared" si="140"/>
        <v>1729779.588</v>
      </c>
      <c r="J904" s="43">
        <v>0.24167448362493713</v>
      </c>
      <c r="K904" s="44">
        <v>2.7</v>
      </c>
      <c r="L904" s="43">
        <f t="shared" si="144"/>
        <v>1.3050422115746606E-2</v>
      </c>
      <c r="M904" s="43">
        <f t="shared" si="145"/>
        <v>0.22862406150919051</v>
      </c>
      <c r="N904" s="43">
        <f t="shared" si="146"/>
        <v>0.25472490574068374</v>
      </c>
    </row>
    <row r="905" spans="1:14" x14ac:dyDescent="0.25">
      <c r="A905" s="11" t="s">
        <v>48</v>
      </c>
      <c r="B905" s="11" t="s">
        <v>19</v>
      </c>
      <c r="C905" s="11" t="s">
        <v>22</v>
      </c>
      <c r="D905" s="11" t="s">
        <v>56</v>
      </c>
      <c r="E905" s="49">
        <v>2144372</v>
      </c>
      <c r="F905" s="15">
        <v>1.9</v>
      </c>
      <c r="G905" s="16">
        <f t="shared" si="138"/>
        <v>81486.135999999999</v>
      </c>
      <c r="H905" s="16">
        <f t="shared" si="139"/>
        <v>2062885.8640000001</v>
      </c>
      <c r="I905" s="16">
        <f t="shared" si="140"/>
        <v>2225858.1359999999</v>
      </c>
      <c r="J905" s="43">
        <v>0.22307590359716151</v>
      </c>
      <c r="K905" s="44">
        <v>1.9</v>
      </c>
      <c r="L905" s="43">
        <f t="shared" si="144"/>
        <v>8.4768843366921365E-3</v>
      </c>
      <c r="M905" s="43">
        <f t="shared" si="145"/>
        <v>0.21459901926046937</v>
      </c>
      <c r="N905" s="43">
        <f t="shared" si="146"/>
        <v>0.23155278793385364</v>
      </c>
    </row>
    <row r="906" spans="1:14" x14ac:dyDescent="0.25">
      <c r="A906" s="11" t="s">
        <v>48</v>
      </c>
      <c r="B906" s="11" t="s">
        <v>19</v>
      </c>
      <c r="C906" s="11" t="s">
        <v>1</v>
      </c>
      <c r="D906" s="11" t="s">
        <v>56</v>
      </c>
      <c r="E906" s="49">
        <v>454973</v>
      </c>
      <c r="F906" s="15">
        <v>2.9</v>
      </c>
      <c r="G906" s="16">
        <f t="shared" si="138"/>
        <v>26388.433999999997</v>
      </c>
      <c r="H906" s="16">
        <f t="shared" si="139"/>
        <v>428584.56599999999</v>
      </c>
      <c r="I906" s="16">
        <f t="shared" si="140"/>
        <v>481361.43400000001</v>
      </c>
      <c r="J906" s="43">
        <v>9.6206470068179548E-2</v>
      </c>
      <c r="K906" s="44">
        <v>3.3</v>
      </c>
      <c r="L906" s="43">
        <f t="shared" si="144"/>
        <v>6.3496270244998501E-3</v>
      </c>
      <c r="M906" s="43">
        <f t="shared" si="145"/>
        <v>8.9856843043679691E-2</v>
      </c>
      <c r="N906" s="43">
        <f t="shared" si="146"/>
        <v>0.1025560970926794</v>
      </c>
    </row>
    <row r="907" spans="1:14" x14ac:dyDescent="0.25">
      <c r="A907" s="11" t="s">
        <v>48</v>
      </c>
      <c r="B907" s="11" t="s">
        <v>19</v>
      </c>
      <c r="C907" s="11" t="s">
        <v>0</v>
      </c>
      <c r="D907" s="11" t="s">
        <v>56</v>
      </c>
      <c r="E907" s="49">
        <v>5844229</v>
      </c>
      <c r="F907" s="15">
        <v>1.2</v>
      </c>
      <c r="G907" s="16">
        <f t="shared" si="138"/>
        <v>140261.49599999998</v>
      </c>
      <c r="H907" s="16">
        <f t="shared" si="139"/>
        <v>5703967.5039999997</v>
      </c>
      <c r="I907" s="16">
        <f t="shared" si="140"/>
        <v>5984490.4960000003</v>
      </c>
      <c r="J907" s="43">
        <v>0.20058518193502611</v>
      </c>
      <c r="K907" s="44">
        <v>1.2</v>
      </c>
      <c r="L907" s="43">
        <f t="shared" si="144"/>
        <v>4.8140443664406261E-3</v>
      </c>
      <c r="M907" s="43">
        <f t="shared" si="145"/>
        <v>0.1957711375685855</v>
      </c>
      <c r="N907" s="43">
        <f t="shared" si="146"/>
        <v>0.20539922630146673</v>
      </c>
    </row>
    <row r="908" spans="1:14" x14ac:dyDescent="0.25">
      <c r="A908" s="11" t="s">
        <v>48</v>
      </c>
      <c r="B908" s="11" t="s">
        <v>30</v>
      </c>
      <c r="C908" s="11" t="s">
        <v>21</v>
      </c>
      <c r="D908" s="11" t="s">
        <v>56</v>
      </c>
      <c r="E908" s="49">
        <v>158550</v>
      </c>
      <c r="F908" s="15">
        <v>6.2</v>
      </c>
      <c r="G908" s="16">
        <f t="shared" si="138"/>
        <v>19660.2</v>
      </c>
      <c r="H908" s="16">
        <f t="shared" si="139"/>
        <v>138889.79999999999</v>
      </c>
      <c r="I908" s="16">
        <f t="shared" si="140"/>
        <v>178210.2</v>
      </c>
      <c r="J908" s="43">
        <v>9.5678043835087379E-2</v>
      </c>
      <c r="K908" s="44">
        <v>6.2</v>
      </c>
      <c r="L908" s="43">
        <f t="shared" si="144"/>
        <v>1.1864077435550836E-2</v>
      </c>
      <c r="M908" s="43">
        <f t="shared" si="145"/>
        <v>8.3813966399536546E-2</v>
      </c>
      <c r="N908" s="43">
        <f t="shared" si="146"/>
        <v>0.10754212127063821</v>
      </c>
    </row>
    <row r="909" spans="1:14" x14ac:dyDescent="0.25">
      <c r="A909" s="11" t="s">
        <v>48</v>
      </c>
      <c r="B909" s="11" t="s">
        <v>30</v>
      </c>
      <c r="C909" s="11" t="s">
        <v>31</v>
      </c>
      <c r="D909" s="11" t="s">
        <v>56</v>
      </c>
      <c r="E909" s="49">
        <v>742456</v>
      </c>
      <c r="F909" s="15">
        <v>3.9</v>
      </c>
      <c r="G909" s="16">
        <f t="shared" si="138"/>
        <v>57911.567999999999</v>
      </c>
      <c r="H909" s="16">
        <f t="shared" si="139"/>
        <v>684544.43200000003</v>
      </c>
      <c r="I909" s="16">
        <f t="shared" si="140"/>
        <v>800367.56799999997</v>
      </c>
      <c r="J909" s="43">
        <v>0.31112371976002035</v>
      </c>
      <c r="K909" s="44">
        <v>3.9</v>
      </c>
      <c r="L909" s="43">
        <f t="shared" si="144"/>
        <v>2.4267650141281585E-2</v>
      </c>
      <c r="M909" s="43">
        <f t="shared" si="145"/>
        <v>0.28685606961873877</v>
      </c>
      <c r="N909" s="43">
        <f t="shared" si="146"/>
        <v>0.33539136990130192</v>
      </c>
    </row>
    <row r="910" spans="1:14" x14ac:dyDescent="0.25">
      <c r="A910" s="11" t="s">
        <v>48</v>
      </c>
      <c r="B910" s="11" t="s">
        <v>30</v>
      </c>
      <c r="C910" s="11" t="s">
        <v>32</v>
      </c>
      <c r="D910" s="11" t="s">
        <v>56</v>
      </c>
      <c r="E910" s="49">
        <v>966127</v>
      </c>
      <c r="F910" s="15">
        <v>3.2</v>
      </c>
      <c r="G910" s="16">
        <f t="shared" si="138"/>
        <v>61832.128000000004</v>
      </c>
      <c r="H910" s="16">
        <f t="shared" si="139"/>
        <v>904294.87199999997</v>
      </c>
      <c r="I910" s="16">
        <f t="shared" si="140"/>
        <v>1027959.128</v>
      </c>
      <c r="J910" s="43">
        <v>0.28271183921136689</v>
      </c>
      <c r="K910" s="44">
        <v>3</v>
      </c>
      <c r="L910" s="43">
        <f t="shared" si="144"/>
        <v>1.6962710352682014E-2</v>
      </c>
      <c r="M910" s="43">
        <f t="shared" si="145"/>
        <v>0.26574912885868485</v>
      </c>
      <c r="N910" s="43">
        <f t="shared" si="146"/>
        <v>0.29967454956404893</v>
      </c>
    </row>
    <row r="911" spans="1:14" x14ac:dyDescent="0.25">
      <c r="A911" s="11" t="s">
        <v>48</v>
      </c>
      <c r="B911" s="11" t="s">
        <v>30</v>
      </c>
      <c r="C911" s="11" t="s">
        <v>22</v>
      </c>
      <c r="D911" s="11" t="s">
        <v>56</v>
      </c>
      <c r="E911" s="49">
        <v>1174662</v>
      </c>
      <c r="F911" s="15">
        <v>2.9</v>
      </c>
      <c r="G911" s="16">
        <f t="shared" si="138"/>
        <v>68130.395999999993</v>
      </c>
      <c r="H911" s="16">
        <f t="shared" si="139"/>
        <v>1106531.6040000001</v>
      </c>
      <c r="I911" s="16">
        <f t="shared" si="140"/>
        <v>1242792.3959999999</v>
      </c>
      <c r="J911" s="43">
        <v>0.24661634245656466</v>
      </c>
      <c r="K911" s="44">
        <v>2.7</v>
      </c>
      <c r="L911" s="43">
        <f t="shared" si="144"/>
        <v>1.3317282492654492E-2</v>
      </c>
      <c r="M911" s="43">
        <f t="shared" si="145"/>
        <v>0.23329905996391018</v>
      </c>
      <c r="N911" s="43">
        <f t="shared" si="146"/>
        <v>0.25993362494921918</v>
      </c>
    </row>
    <row r="912" spans="1:14" x14ac:dyDescent="0.25">
      <c r="A912" s="11" t="s">
        <v>48</v>
      </c>
      <c r="B912" s="11" t="s">
        <v>30</v>
      </c>
      <c r="C912" s="11" t="s">
        <v>1</v>
      </c>
      <c r="D912" s="11" t="s">
        <v>56</v>
      </c>
      <c r="E912" s="49">
        <v>217018</v>
      </c>
      <c r="F912" s="15">
        <v>4.5</v>
      </c>
      <c r="G912" s="16">
        <f t="shared" ref="G912:G975" si="147">2*(E912*F912/100)</f>
        <v>19531.62</v>
      </c>
      <c r="H912" s="16">
        <f t="shared" ref="H912:H975" si="148">E912-G912</f>
        <v>197486.38</v>
      </c>
      <c r="I912" s="16">
        <f t="shared" ref="I912:I975" si="149">E912+G912</f>
        <v>236549.62</v>
      </c>
      <c r="J912" s="43">
        <v>0.10095428778238108</v>
      </c>
      <c r="K912" s="44">
        <v>4.5</v>
      </c>
      <c r="L912" s="43">
        <f t="shared" si="144"/>
        <v>9.0858859004142971E-3</v>
      </c>
      <c r="M912" s="43">
        <f t="shared" si="145"/>
        <v>9.186840188196678E-2</v>
      </c>
      <c r="N912" s="43">
        <f t="shared" si="146"/>
        <v>0.11004017368279538</v>
      </c>
    </row>
    <row r="913" spans="1:14" x14ac:dyDescent="0.25">
      <c r="A913" s="11" t="s">
        <v>48</v>
      </c>
      <c r="B913" s="11" t="s">
        <v>30</v>
      </c>
      <c r="C913" s="11" t="s">
        <v>0</v>
      </c>
      <c r="D913" s="11" t="s">
        <v>56</v>
      </c>
      <c r="E913" s="49">
        <v>3258813</v>
      </c>
      <c r="F913" s="15">
        <v>1.5</v>
      </c>
      <c r="G913" s="16">
        <f t="shared" si="147"/>
        <v>97764.39</v>
      </c>
      <c r="H913" s="16">
        <f t="shared" si="148"/>
        <v>3161048.61</v>
      </c>
      <c r="I913" s="16">
        <f t="shared" si="149"/>
        <v>3356577.39</v>
      </c>
      <c r="J913" s="43">
        <v>0.22672170543466208</v>
      </c>
      <c r="K913" s="44">
        <v>1.5</v>
      </c>
      <c r="L913" s="43">
        <f t="shared" si="144"/>
        <v>6.8016511630398626E-3</v>
      </c>
      <c r="M913" s="43">
        <f t="shared" si="145"/>
        <v>0.21992005427162223</v>
      </c>
      <c r="N913" s="43">
        <f t="shared" si="146"/>
        <v>0.23352335659770193</v>
      </c>
    </row>
    <row r="914" spans="1:14" x14ac:dyDescent="0.25">
      <c r="A914" s="11" t="s">
        <v>48</v>
      </c>
      <c r="B914" s="11" t="s">
        <v>44</v>
      </c>
      <c r="C914" s="11" t="s">
        <v>21</v>
      </c>
      <c r="D914" s="11" t="s">
        <v>56</v>
      </c>
      <c r="E914" s="49">
        <v>143241</v>
      </c>
      <c r="F914" s="15">
        <v>6.8</v>
      </c>
      <c r="G914" s="16">
        <f t="shared" si="147"/>
        <v>19480.775999999998</v>
      </c>
      <c r="H914" s="16">
        <f t="shared" si="148"/>
        <v>123760.224</v>
      </c>
      <c r="I914" s="16">
        <f t="shared" si="149"/>
        <v>162721.77600000001</v>
      </c>
      <c r="J914" s="43">
        <v>9.0673552170478261E-2</v>
      </c>
      <c r="K914" s="44">
        <v>6.8</v>
      </c>
      <c r="L914" s="43">
        <f t="shared" si="144"/>
        <v>1.2331603095185044E-2</v>
      </c>
      <c r="M914" s="43">
        <f t="shared" si="145"/>
        <v>7.834194907529321E-2</v>
      </c>
      <c r="N914" s="43">
        <f t="shared" si="146"/>
        <v>0.10300515526566331</v>
      </c>
    </row>
    <row r="915" spans="1:14" x14ac:dyDescent="0.25">
      <c r="A915" s="11" t="s">
        <v>48</v>
      </c>
      <c r="B915" s="11" t="s">
        <v>44</v>
      </c>
      <c r="C915" s="11" t="s">
        <v>31</v>
      </c>
      <c r="D915" s="11" t="s">
        <v>56</v>
      </c>
      <c r="E915" s="49">
        <v>543760</v>
      </c>
      <c r="F915" s="15">
        <v>3.9</v>
      </c>
      <c r="G915" s="16">
        <f t="shared" si="147"/>
        <v>42413.279999999999</v>
      </c>
      <c r="H915" s="16">
        <f t="shared" si="148"/>
        <v>501346.72</v>
      </c>
      <c r="I915" s="16">
        <f t="shared" si="149"/>
        <v>586173.28</v>
      </c>
      <c r="J915" s="43">
        <v>0.23488908039646389</v>
      </c>
      <c r="K915" s="44">
        <v>3.8</v>
      </c>
      <c r="L915" s="43">
        <f t="shared" si="144"/>
        <v>1.7851570110131255E-2</v>
      </c>
      <c r="M915" s="43">
        <f t="shared" si="145"/>
        <v>0.21703751028633264</v>
      </c>
      <c r="N915" s="43">
        <f t="shared" si="146"/>
        <v>0.25274065050659517</v>
      </c>
    </row>
    <row r="916" spans="1:14" x14ac:dyDescent="0.25">
      <c r="A916" s="11" t="s">
        <v>48</v>
      </c>
      <c r="B916" s="11" t="s">
        <v>44</v>
      </c>
      <c r="C916" s="11" t="s">
        <v>32</v>
      </c>
      <c r="D916" s="11" t="s">
        <v>56</v>
      </c>
      <c r="E916" s="49">
        <v>690750</v>
      </c>
      <c r="F916" s="15">
        <v>4.0999999999999996</v>
      </c>
      <c r="G916" s="16">
        <f t="shared" si="147"/>
        <v>56641.499999999993</v>
      </c>
      <c r="H916" s="16">
        <f t="shared" si="148"/>
        <v>634108.5</v>
      </c>
      <c r="I916" s="16">
        <f t="shared" si="149"/>
        <v>747391.5</v>
      </c>
      <c r="J916" s="43">
        <v>0.2008890595076582</v>
      </c>
      <c r="K916" s="44">
        <v>3.9</v>
      </c>
      <c r="L916" s="43">
        <f t="shared" si="144"/>
        <v>1.5669346641597338E-2</v>
      </c>
      <c r="M916" s="43">
        <f t="shared" si="145"/>
        <v>0.18521971286606087</v>
      </c>
      <c r="N916" s="43">
        <f t="shared" si="146"/>
        <v>0.21655840614925553</v>
      </c>
    </row>
    <row r="917" spans="1:14" x14ac:dyDescent="0.25">
      <c r="A917" s="11" t="s">
        <v>48</v>
      </c>
      <c r="B917" s="11" t="s">
        <v>44</v>
      </c>
      <c r="C917" s="11" t="s">
        <v>22</v>
      </c>
      <c r="D917" s="11" t="s">
        <v>56</v>
      </c>
      <c r="E917" s="49">
        <v>969710</v>
      </c>
      <c r="F917" s="15">
        <v>3.5</v>
      </c>
      <c r="G917" s="16">
        <f t="shared" si="147"/>
        <v>67879.7</v>
      </c>
      <c r="H917" s="16">
        <f t="shared" si="148"/>
        <v>901830.3</v>
      </c>
      <c r="I917" s="16">
        <f t="shared" si="149"/>
        <v>1037589.7</v>
      </c>
      <c r="J917" s="43">
        <v>0.19995541928860155</v>
      </c>
      <c r="K917" s="44">
        <v>3.5</v>
      </c>
      <c r="L917" s="43">
        <f t="shared" si="144"/>
        <v>1.3996879350202109E-2</v>
      </c>
      <c r="M917" s="43">
        <f t="shared" si="145"/>
        <v>0.18595853993839945</v>
      </c>
      <c r="N917" s="43">
        <f t="shared" si="146"/>
        <v>0.21395229863880366</v>
      </c>
    </row>
    <row r="918" spans="1:14" x14ac:dyDescent="0.25">
      <c r="A918" s="11" t="s">
        <v>48</v>
      </c>
      <c r="B918" s="11" t="s">
        <v>44</v>
      </c>
      <c r="C918" s="11" t="s">
        <v>1</v>
      </c>
      <c r="D918" s="11" t="s">
        <v>56</v>
      </c>
      <c r="E918" s="49">
        <v>237955</v>
      </c>
      <c r="F918" s="15">
        <v>4.5</v>
      </c>
      <c r="G918" s="16">
        <f t="shared" si="147"/>
        <v>21415.95</v>
      </c>
      <c r="H918" s="16">
        <f t="shared" si="148"/>
        <v>216539.05</v>
      </c>
      <c r="I918" s="16">
        <f t="shared" si="149"/>
        <v>259370.95</v>
      </c>
      <c r="J918" s="43">
        <v>9.224974946355155E-2</v>
      </c>
      <c r="K918" s="44">
        <v>4.5</v>
      </c>
      <c r="L918" s="43">
        <f t="shared" si="144"/>
        <v>8.3024774517196399E-3</v>
      </c>
      <c r="M918" s="43">
        <f t="shared" si="145"/>
        <v>8.3947272011831914E-2</v>
      </c>
      <c r="N918" s="43">
        <f t="shared" si="146"/>
        <v>0.10055222691527119</v>
      </c>
    </row>
    <row r="919" spans="1:14" x14ac:dyDescent="0.25">
      <c r="A919" s="11" t="s">
        <v>48</v>
      </c>
      <c r="B919" s="11" t="s">
        <v>44</v>
      </c>
      <c r="C919" s="11" t="s">
        <v>0</v>
      </c>
      <c r="D919" s="11" t="s">
        <v>56</v>
      </c>
      <c r="E919" s="49">
        <v>2585416</v>
      </c>
      <c r="F919" s="15">
        <v>1.9</v>
      </c>
      <c r="G919" s="16">
        <f t="shared" si="147"/>
        <v>98245.80799999999</v>
      </c>
      <c r="H919" s="16">
        <f t="shared" si="148"/>
        <v>2487170.1919999998</v>
      </c>
      <c r="I919" s="16">
        <f t="shared" si="149"/>
        <v>2683661.8080000002</v>
      </c>
      <c r="J919" s="43">
        <v>0.17513675064878234</v>
      </c>
      <c r="K919" s="44">
        <v>1.9</v>
      </c>
      <c r="L919" s="43">
        <f t="shared" si="144"/>
        <v>6.655196524653728E-3</v>
      </c>
      <c r="M919" s="43">
        <f t="shared" si="145"/>
        <v>0.1684815541241286</v>
      </c>
      <c r="N919" s="43">
        <f t="shared" si="146"/>
        <v>0.18179194717343608</v>
      </c>
    </row>
    <row r="920" spans="1:14" x14ac:dyDescent="0.25">
      <c r="A920" s="11" t="s">
        <v>48</v>
      </c>
      <c r="B920" s="11" t="s">
        <v>19</v>
      </c>
      <c r="C920" s="11" t="s">
        <v>21</v>
      </c>
      <c r="D920" s="11" t="s">
        <v>52</v>
      </c>
      <c r="E920" s="49">
        <v>167082</v>
      </c>
      <c r="F920" s="15">
        <v>6.2</v>
      </c>
      <c r="G920" s="16">
        <f t="shared" si="147"/>
        <v>20718.168000000001</v>
      </c>
      <c r="H920" s="16">
        <f t="shared" si="148"/>
        <v>146363.83199999999</v>
      </c>
      <c r="I920" s="16">
        <f t="shared" si="149"/>
        <v>187800.16800000001</v>
      </c>
      <c r="J920" s="43">
        <v>5.1618480109142675E-2</v>
      </c>
      <c r="K920" s="44">
        <v>6.2</v>
      </c>
      <c r="L920" s="43">
        <f t="shared" si="144"/>
        <v>6.4006915335336921E-3</v>
      </c>
      <c r="M920" s="43">
        <f t="shared" si="145"/>
        <v>4.5217788575608986E-2</v>
      </c>
      <c r="N920" s="43">
        <f t="shared" si="146"/>
        <v>5.8019171642676365E-2</v>
      </c>
    </row>
    <row r="921" spans="1:14" x14ac:dyDescent="0.25">
      <c r="A921" s="11" t="s">
        <v>48</v>
      </c>
      <c r="B921" s="11" t="s">
        <v>19</v>
      </c>
      <c r="C921" s="11" t="s">
        <v>31</v>
      </c>
      <c r="D921" s="11" t="s">
        <v>52</v>
      </c>
      <c r="E921" s="49">
        <v>851589</v>
      </c>
      <c r="F921" s="15">
        <v>3.1</v>
      </c>
      <c r="G921" s="16">
        <f t="shared" si="147"/>
        <v>52798.517999999996</v>
      </c>
      <c r="H921" s="16">
        <f t="shared" si="148"/>
        <v>798790.48199999996</v>
      </c>
      <c r="I921" s="16">
        <f t="shared" si="149"/>
        <v>904387.51800000004</v>
      </c>
      <c r="J921" s="43">
        <v>0.18113773665091654</v>
      </c>
      <c r="K921" s="44">
        <v>3.1</v>
      </c>
      <c r="L921" s="43">
        <f t="shared" si="144"/>
        <v>1.1230539672356826E-2</v>
      </c>
      <c r="M921" s="43">
        <f t="shared" si="145"/>
        <v>0.16990719697855972</v>
      </c>
      <c r="N921" s="43">
        <f t="shared" si="146"/>
        <v>0.19236827632327336</v>
      </c>
    </row>
    <row r="922" spans="1:14" x14ac:dyDescent="0.25">
      <c r="A922" s="11" t="s">
        <v>48</v>
      </c>
      <c r="B922" s="11" t="s">
        <v>19</v>
      </c>
      <c r="C922" s="11" t="s">
        <v>32</v>
      </c>
      <c r="D922" s="11" t="s">
        <v>52</v>
      </c>
      <c r="E922" s="49">
        <v>1234521</v>
      </c>
      <c r="F922" s="15">
        <v>2.8</v>
      </c>
      <c r="G922" s="16">
        <f t="shared" si="147"/>
        <v>69133.175999999992</v>
      </c>
      <c r="H922" s="16">
        <f t="shared" si="148"/>
        <v>1165387.824</v>
      </c>
      <c r="I922" s="16">
        <f t="shared" si="149"/>
        <v>1303654.176</v>
      </c>
      <c r="J922" s="43">
        <v>0.18006902455592116</v>
      </c>
      <c r="K922" s="44">
        <v>2.8</v>
      </c>
      <c r="L922" s="43">
        <f t="shared" si="144"/>
        <v>1.0083865375131585E-2</v>
      </c>
      <c r="M922" s="43">
        <f t="shared" si="145"/>
        <v>0.16998515918078957</v>
      </c>
      <c r="N922" s="43">
        <f t="shared" si="146"/>
        <v>0.19015288993105275</v>
      </c>
    </row>
    <row r="923" spans="1:14" x14ac:dyDescent="0.25">
      <c r="A923" s="11" t="s">
        <v>48</v>
      </c>
      <c r="B923" s="11" t="s">
        <v>19</v>
      </c>
      <c r="C923" s="11" t="s">
        <v>22</v>
      </c>
      <c r="D923" s="11" t="s">
        <v>52</v>
      </c>
      <c r="E923" s="49">
        <v>1806746</v>
      </c>
      <c r="F923" s="15">
        <v>2.2999999999999998</v>
      </c>
      <c r="G923" s="16">
        <f t="shared" si="147"/>
        <v>83110.315999999992</v>
      </c>
      <c r="H923" s="16">
        <f t="shared" si="148"/>
        <v>1723635.6839999999</v>
      </c>
      <c r="I923" s="16">
        <f t="shared" si="149"/>
        <v>1889856.3160000001</v>
      </c>
      <c r="J923" s="43">
        <v>0.18795316135472631</v>
      </c>
      <c r="K923" s="44">
        <v>2.2999999999999998</v>
      </c>
      <c r="L923" s="43">
        <f t="shared" si="144"/>
        <v>8.6458454223174094E-3</v>
      </c>
      <c r="M923" s="43">
        <f t="shared" si="145"/>
        <v>0.17930731593240889</v>
      </c>
      <c r="N923" s="43">
        <f t="shared" si="146"/>
        <v>0.19659900677704373</v>
      </c>
    </row>
    <row r="924" spans="1:14" x14ac:dyDescent="0.25">
      <c r="A924" s="11" t="s">
        <v>48</v>
      </c>
      <c r="B924" s="11" t="s">
        <v>19</v>
      </c>
      <c r="C924" s="11" t="s">
        <v>1</v>
      </c>
      <c r="D924" s="11" t="s">
        <v>52</v>
      </c>
      <c r="E924" s="49">
        <v>391351</v>
      </c>
      <c r="F924" s="15">
        <v>3.3</v>
      </c>
      <c r="G924" s="16">
        <f t="shared" si="147"/>
        <v>25829.166000000001</v>
      </c>
      <c r="H924" s="16">
        <f t="shared" si="148"/>
        <v>365521.83399999997</v>
      </c>
      <c r="I924" s="16">
        <f t="shared" si="149"/>
        <v>417180.16600000003</v>
      </c>
      <c r="J924" s="43">
        <v>8.2753258473914126E-2</v>
      </c>
      <c r="K924" s="44">
        <v>3.3</v>
      </c>
      <c r="L924" s="43">
        <f t="shared" si="144"/>
        <v>5.4617150592783329E-3</v>
      </c>
      <c r="M924" s="43">
        <f t="shared" si="145"/>
        <v>7.7291543414635788E-2</v>
      </c>
      <c r="N924" s="43">
        <f t="shared" si="146"/>
        <v>8.8214973533192464E-2</v>
      </c>
    </row>
    <row r="925" spans="1:14" x14ac:dyDescent="0.25">
      <c r="A925" s="11" t="s">
        <v>48</v>
      </c>
      <c r="B925" s="11" t="s">
        <v>19</v>
      </c>
      <c r="C925" s="11" t="s">
        <v>0</v>
      </c>
      <c r="D925" s="11" t="s">
        <v>52</v>
      </c>
      <c r="E925" s="49">
        <v>4451289</v>
      </c>
      <c r="F925" s="15">
        <v>1.3</v>
      </c>
      <c r="G925" s="16">
        <f t="shared" si="147"/>
        <v>115733.51400000001</v>
      </c>
      <c r="H925" s="16">
        <f t="shared" si="148"/>
        <v>4335555.4859999996</v>
      </c>
      <c r="I925" s="16">
        <f t="shared" si="149"/>
        <v>4567022.5140000004</v>
      </c>
      <c r="J925" s="43">
        <v>0.15277680150972534</v>
      </c>
      <c r="K925" s="44">
        <v>1.3</v>
      </c>
      <c r="L925" s="43">
        <f t="shared" si="144"/>
        <v>3.9721968392528589E-3</v>
      </c>
      <c r="M925" s="43">
        <f t="shared" si="145"/>
        <v>0.14880460467047246</v>
      </c>
      <c r="N925" s="43">
        <f t="shared" si="146"/>
        <v>0.15674899834897821</v>
      </c>
    </row>
    <row r="926" spans="1:14" x14ac:dyDescent="0.25">
      <c r="A926" s="11" t="s">
        <v>48</v>
      </c>
      <c r="B926" s="11" t="s">
        <v>30</v>
      </c>
      <c r="C926" s="11" t="s">
        <v>21</v>
      </c>
      <c r="D926" s="11" t="s">
        <v>52</v>
      </c>
      <c r="E926" s="49">
        <v>87842</v>
      </c>
      <c r="F926" s="15">
        <v>8.3000000000000007</v>
      </c>
      <c r="G926" s="16">
        <f t="shared" si="147"/>
        <v>14581.772000000003</v>
      </c>
      <c r="H926" s="16">
        <f t="shared" si="148"/>
        <v>73260.228000000003</v>
      </c>
      <c r="I926" s="16">
        <f t="shared" si="149"/>
        <v>102423.772</v>
      </c>
      <c r="J926" s="43">
        <v>5.3008834604615238E-2</v>
      </c>
      <c r="K926" s="44">
        <v>8.3000000000000007</v>
      </c>
      <c r="L926" s="43">
        <f t="shared" si="144"/>
        <v>8.7994665443661309E-3</v>
      </c>
      <c r="M926" s="43">
        <f t="shared" si="145"/>
        <v>4.420936806024911E-2</v>
      </c>
      <c r="N926" s="43">
        <f t="shared" si="146"/>
        <v>6.1808301148981365E-2</v>
      </c>
    </row>
    <row r="927" spans="1:14" x14ac:dyDescent="0.25">
      <c r="A927" s="11" t="s">
        <v>48</v>
      </c>
      <c r="B927" s="11" t="s">
        <v>30</v>
      </c>
      <c r="C927" s="11" t="s">
        <v>31</v>
      </c>
      <c r="D927" s="11" t="s">
        <v>52</v>
      </c>
      <c r="E927" s="49">
        <v>494781</v>
      </c>
      <c r="F927" s="15">
        <v>4.3</v>
      </c>
      <c r="G927" s="16">
        <f t="shared" si="147"/>
        <v>42551.165999999997</v>
      </c>
      <c r="H927" s="16">
        <f t="shared" si="148"/>
        <v>452229.83400000003</v>
      </c>
      <c r="I927" s="16">
        <f t="shared" si="149"/>
        <v>537332.16599999997</v>
      </c>
      <c r="J927" s="43">
        <v>0.20733633398690646</v>
      </c>
      <c r="K927" s="44">
        <v>4</v>
      </c>
      <c r="L927" s="43">
        <f t="shared" si="144"/>
        <v>1.6586906718952518E-2</v>
      </c>
      <c r="M927" s="43">
        <f t="shared" si="145"/>
        <v>0.19074942726795394</v>
      </c>
      <c r="N927" s="43">
        <f t="shared" si="146"/>
        <v>0.22392324070585898</v>
      </c>
    </row>
    <row r="928" spans="1:14" x14ac:dyDescent="0.25">
      <c r="A928" s="11" t="s">
        <v>48</v>
      </c>
      <c r="B928" s="11" t="s">
        <v>30</v>
      </c>
      <c r="C928" s="11" t="s">
        <v>32</v>
      </c>
      <c r="D928" s="11" t="s">
        <v>52</v>
      </c>
      <c r="E928" s="49">
        <v>720443</v>
      </c>
      <c r="F928" s="15">
        <v>4.0999999999999996</v>
      </c>
      <c r="G928" s="16">
        <f t="shared" si="147"/>
        <v>59076.325999999994</v>
      </c>
      <c r="H928" s="16">
        <f t="shared" si="148"/>
        <v>661366.674</v>
      </c>
      <c r="I928" s="16">
        <f t="shared" si="149"/>
        <v>779519.326</v>
      </c>
      <c r="J928" s="43">
        <v>0.21081883186884831</v>
      </c>
      <c r="K928" s="44">
        <v>3.9</v>
      </c>
      <c r="L928" s="43">
        <f t="shared" si="144"/>
        <v>1.6443868885770166E-2</v>
      </c>
      <c r="M928" s="43">
        <f t="shared" si="145"/>
        <v>0.19437496298307816</v>
      </c>
      <c r="N928" s="43">
        <f t="shared" si="146"/>
        <v>0.22726270075461846</v>
      </c>
    </row>
    <row r="929" spans="1:14" x14ac:dyDescent="0.25">
      <c r="A929" s="11" t="s">
        <v>48</v>
      </c>
      <c r="B929" s="11" t="s">
        <v>30</v>
      </c>
      <c r="C929" s="11" t="s">
        <v>22</v>
      </c>
      <c r="D929" s="11" t="s">
        <v>52</v>
      </c>
      <c r="E929" s="49">
        <v>998997</v>
      </c>
      <c r="F929" s="15">
        <v>3.5</v>
      </c>
      <c r="G929" s="16">
        <f t="shared" si="147"/>
        <v>69929.789999999994</v>
      </c>
      <c r="H929" s="16">
        <f t="shared" si="148"/>
        <v>929067.21</v>
      </c>
      <c r="I929" s="16">
        <f t="shared" si="149"/>
        <v>1068926.79</v>
      </c>
      <c r="J929" s="43">
        <v>0.20973606557893312</v>
      </c>
      <c r="K929" s="44">
        <v>3.5</v>
      </c>
      <c r="L929" s="43">
        <f t="shared" si="144"/>
        <v>1.4681524590525319E-2</v>
      </c>
      <c r="M929" s="43">
        <f t="shared" si="145"/>
        <v>0.1950545409884078</v>
      </c>
      <c r="N929" s="43">
        <f t="shared" si="146"/>
        <v>0.22441759016945845</v>
      </c>
    </row>
    <row r="930" spans="1:14" x14ac:dyDescent="0.25">
      <c r="A930" s="11" t="s">
        <v>48</v>
      </c>
      <c r="B930" s="11" t="s">
        <v>30</v>
      </c>
      <c r="C930" s="11" t="s">
        <v>1</v>
      </c>
      <c r="D930" s="11" t="s">
        <v>52</v>
      </c>
      <c r="E930" s="49">
        <v>189763</v>
      </c>
      <c r="F930" s="15">
        <v>5.2</v>
      </c>
      <c r="G930" s="16">
        <f t="shared" si="147"/>
        <v>19735.351999999999</v>
      </c>
      <c r="H930" s="16">
        <f t="shared" si="148"/>
        <v>170027.64799999999</v>
      </c>
      <c r="I930" s="16">
        <f t="shared" si="149"/>
        <v>209498.35200000001</v>
      </c>
      <c r="J930" s="43">
        <v>8.8275573972886948E-2</v>
      </c>
      <c r="K930" s="44">
        <v>5.2</v>
      </c>
      <c r="L930" s="43">
        <f t="shared" si="144"/>
        <v>9.1806596931802431E-3</v>
      </c>
      <c r="M930" s="43">
        <f t="shared" si="145"/>
        <v>7.9094914279706705E-2</v>
      </c>
      <c r="N930" s="43">
        <f t="shared" si="146"/>
        <v>9.7456233666067191E-2</v>
      </c>
    </row>
    <row r="931" spans="1:14" x14ac:dyDescent="0.25">
      <c r="A931" s="11" t="s">
        <v>48</v>
      </c>
      <c r="B931" s="11" t="s">
        <v>30</v>
      </c>
      <c r="C931" s="11" t="s">
        <v>0</v>
      </c>
      <c r="D931" s="11" t="s">
        <v>52</v>
      </c>
      <c r="E931" s="49">
        <v>2491826</v>
      </c>
      <c r="F931" s="15">
        <v>1.9</v>
      </c>
      <c r="G931" s="16">
        <f t="shared" si="147"/>
        <v>94689.387999999992</v>
      </c>
      <c r="H931" s="16">
        <f t="shared" si="148"/>
        <v>2397136.6120000002</v>
      </c>
      <c r="I931" s="16">
        <f t="shared" si="149"/>
        <v>2586515.3879999998</v>
      </c>
      <c r="J931" s="43">
        <v>0.17336098768675351</v>
      </c>
      <c r="K931" s="44">
        <v>1.9</v>
      </c>
      <c r="L931" s="43">
        <f t="shared" si="144"/>
        <v>6.5877175320966331E-3</v>
      </c>
      <c r="M931" s="43">
        <f t="shared" si="145"/>
        <v>0.16677327015465687</v>
      </c>
      <c r="N931" s="43">
        <f t="shared" si="146"/>
        <v>0.17994870521885015</v>
      </c>
    </row>
    <row r="932" spans="1:14" x14ac:dyDescent="0.25">
      <c r="A932" s="11" t="s">
        <v>48</v>
      </c>
      <c r="B932" s="11" t="s">
        <v>44</v>
      </c>
      <c r="C932" s="11" t="s">
        <v>21</v>
      </c>
      <c r="D932" s="11" t="s">
        <v>52</v>
      </c>
      <c r="E932" s="49">
        <v>79240</v>
      </c>
      <c r="F932" s="15">
        <v>8.8000000000000007</v>
      </c>
      <c r="G932" s="16">
        <f t="shared" si="147"/>
        <v>13946.24</v>
      </c>
      <c r="H932" s="16">
        <f t="shared" si="148"/>
        <v>65293.760000000002</v>
      </c>
      <c r="I932" s="16">
        <f t="shared" si="149"/>
        <v>93186.240000000005</v>
      </c>
      <c r="J932" s="43">
        <v>5.0160025928251667E-2</v>
      </c>
      <c r="K932" s="44">
        <v>8.8000000000000007</v>
      </c>
      <c r="L932" s="43">
        <f t="shared" si="144"/>
        <v>8.8281645633722945E-3</v>
      </c>
      <c r="M932" s="43">
        <f t="shared" si="145"/>
        <v>4.1331861364879374E-2</v>
      </c>
      <c r="N932" s="43">
        <f t="shared" si="146"/>
        <v>5.898819049162396E-2</v>
      </c>
    </row>
    <row r="933" spans="1:14" x14ac:dyDescent="0.25">
      <c r="A933" s="11" t="s">
        <v>48</v>
      </c>
      <c r="B933" s="11" t="s">
        <v>44</v>
      </c>
      <c r="C933" s="11" t="s">
        <v>31</v>
      </c>
      <c r="D933" s="11" t="s">
        <v>52</v>
      </c>
      <c r="E933" s="49">
        <v>356808</v>
      </c>
      <c r="F933" s="15">
        <v>4.9000000000000004</v>
      </c>
      <c r="G933" s="16">
        <f t="shared" si="147"/>
        <v>34967.184000000001</v>
      </c>
      <c r="H933" s="16">
        <f t="shared" si="148"/>
        <v>321840.81599999999</v>
      </c>
      <c r="I933" s="16">
        <f t="shared" si="149"/>
        <v>391775.18400000001</v>
      </c>
      <c r="J933" s="43">
        <v>0.1541310559770882</v>
      </c>
      <c r="K933" s="44">
        <v>4.7</v>
      </c>
      <c r="L933" s="43">
        <f t="shared" si="144"/>
        <v>1.4488319261846292E-2</v>
      </c>
      <c r="M933" s="43">
        <f t="shared" si="145"/>
        <v>0.13964273671524191</v>
      </c>
      <c r="N933" s="43">
        <f t="shared" si="146"/>
        <v>0.1686193752389345</v>
      </c>
    </row>
    <row r="934" spans="1:14" x14ac:dyDescent="0.25">
      <c r="A934" s="11" t="s">
        <v>48</v>
      </c>
      <c r="B934" s="11" t="s">
        <v>44</v>
      </c>
      <c r="C934" s="11" t="s">
        <v>32</v>
      </c>
      <c r="D934" s="11" t="s">
        <v>52</v>
      </c>
      <c r="E934" s="49">
        <v>514078</v>
      </c>
      <c r="F934" s="15">
        <v>4.0999999999999996</v>
      </c>
      <c r="G934" s="16">
        <f t="shared" si="147"/>
        <v>42154.395999999993</v>
      </c>
      <c r="H934" s="16">
        <f t="shared" si="148"/>
        <v>471923.60399999999</v>
      </c>
      <c r="I934" s="16">
        <f t="shared" si="149"/>
        <v>556232.39599999995</v>
      </c>
      <c r="J934" s="43">
        <v>0.14950799266533177</v>
      </c>
      <c r="K934" s="44">
        <v>4</v>
      </c>
      <c r="L934" s="43">
        <f t="shared" ref="L934:L965" si="150">2*(J934*K934/100)</f>
        <v>1.1960639413226542E-2</v>
      </c>
      <c r="M934" s="43">
        <f t="shared" ref="M934:M965" si="151">J934-L934</f>
        <v>0.13754735325210524</v>
      </c>
      <c r="N934" s="43">
        <f t="shared" ref="N934:N965" si="152">J934+L934</f>
        <v>0.1614686320785583</v>
      </c>
    </row>
    <row r="935" spans="1:14" x14ac:dyDescent="0.25">
      <c r="A935" s="11" t="s">
        <v>48</v>
      </c>
      <c r="B935" s="11" t="s">
        <v>44</v>
      </c>
      <c r="C935" s="11" t="s">
        <v>22</v>
      </c>
      <c r="D935" s="11" t="s">
        <v>52</v>
      </c>
      <c r="E935" s="49">
        <v>807749</v>
      </c>
      <c r="F935" s="15">
        <v>3.5</v>
      </c>
      <c r="G935" s="16">
        <f t="shared" si="147"/>
        <v>56542.43</v>
      </c>
      <c r="H935" s="16">
        <f t="shared" si="148"/>
        <v>751206.57</v>
      </c>
      <c r="I935" s="16">
        <f t="shared" si="149"/>
        <v>864291.43</v>
      </c>
      <c r="J935" s="43">
        <v>0.16655885777701437</v>
      </c>
      <c r="K935" s="44">
        <v>3.5</v>
      </c>
      <c r="L935" s="43">
        <f t="shared" si="150"/>
        <v>1.1659120044391007E-2</v>
      </c>
      <c r="M935" s="43">
        <f t="shared" si="151"/>
        <v>0.15489973773262336</v>
      </c>
      <c r="N935" s="43">
        <f t="shared" si="152"/>
        <v>0.17821797782140539</v>
      </c>
    </row>
    <row r="936" spans="1:14" x14ac:dyDescent="0.25">
      <c r="A936" s="11" t="s">
        <v>48</v>
      </c>
      <c r="B936" s="11" t="s">
        <v>44</v>
      </c>
      <c r="C936" s="11" t="s">
        <v>1</v>
      </c>
      <c r="D936" s="11" t="s">
        <v>52</v>
      </c>
      <c r="E936" s="49">
        <v>201588</v>
      </c>
      <c r="F936" s="15">
        <v>4.5</v>
      </c>
      <c r="G936" s="16">
        <f t="shared" si="147"/>
        <v>18142.919999999998</v>
      </c>
      <c r="H936" s="16">
        <f t="shared" si="148"/>
        <v>183445.08000000002</v>
      </c>
      <c r="I936" s="16">
        <f t="shared" si="149"/>
        <v>219730.91999999998</v>
      </c>
      <c r="J936" s="43">
        <v>7.8151089470103297E-2</v>
      </c>
      <c r="K936" s="44">
        <v>4.5</v>
      </c>
      <c r="L936" s="43">
        <f t="shared" si="150"/>
        <v>7.0335980523092969E-3</v>
      </c>
      <c r="M936" s="43">
        <f t="shared" si="151"/>
        <v>7.1117491417793999E-2</v>
      </c>
      <c r="N936" s="43">
        <f t="shared" si="152"/>
        <v>8.5184687522412594E-2</v>
      </c>
    </row>
    <row r="937" spans="1:14" x14ac:dyDescent="0.25">
      <c r="A937" s="11" t="s">
        <v>48</v>
      </c>
      <c r="B937" s="11" t="s">
        <v>44</v>
      </c>
      <c r="C937" s="11" t="s">
        <v>0</v>
      </c>
      <c r="D937" s="11" t="s">
        <v>52</v>
      </c>
      <c r="E937" s="49">
        <v>1959463</v>
      </c>
      <c r="F937" s="15">
        <v>2.8</v>
      </c>
      <c r="G937" s="16">
        <f t="shared" si="147"/>
        <v>109729.92799999999</v>
      </c>
      <c r="H937" s="16">
        <f t="shared" si="148"/>
        <v>1849733.0719999999</v>
      </c>
      <c r="I937" s="16">
        <f t="shared" si="149"/>
        <v>2069192.9280000001</v>
      </c>
      <c r="J937" s="43">
        <v>0.13273453201980454</v>
      </c>
      <c r="K937" s="44">
        <v>2.8</v>
      </c>
      <c r="L937" s="43">
        <f t="shared" si="150"/>
        <v>7.4331337931090539E-3</v>
      </c>
      <c r="M937" s="43">
        <f t="shared" si="151"/>
        <v>0.12530139822669548</v>
      </c>
      <c r="N937" s="43">
        <f t="shared" si="152"/>
        <v>0.14016766581291359</v>
      </c>
    </row>
    <row r="938" spans="1:14" x14ac:dyDescent="0.25">
      <c r="A938" s="11" t="s">
        <v>48</v>
      </c>
      <c r="B938" s="11" t="s">
        <v>19</v>
      </c>
      <c r="C938" s="11" t="s">
        <v>21</v>
      </c>
      <c r="D938" s="11" t="s">
        <v>55</v>
      </c>
      <c r="E938" s="49">
        <v>270886</v>
      </c>
      <c r="F938" s="15">
        <v>4.7</v>
      </c>
      <c r="G938" s="16">
        <f t="shared" si="147"/>
        <v>25463.284</v>
      </c>
      <c r="H938" s="16">
        <f t="shared" si="148"/>
        <v>245422.71600000001</v>
      </c>
      <c r="I938" s="16">
        <f t="shared" si="149"/>
        <v>296349.28399999999</v>
      </c>
      <c r="J938" s="43">
        <v>8.3687791640303696E-2</v>
      </c>
      <c r="K938" s="44">
        <v>4.7</v>
      </c>
      <c r="L938" s="43">
        <f t="shared" si="150"/>
        <v>7.8666524141885481E-3</v>
      </c>
      <c r="M938" s="43">
        <f t="shared" si="151"/>
        <v>7.582113922611515E-2</v>
      </c>
      <c r="N938" s="43">
        <f t="shared" si="152"/>
        <v>9.1554444054492243E-2</v>
      </c>
    </row>
    <row r="939" spans="1:14" x14ac:dyDescent="0.25">
      <c r="A939" s="11" t="s">
        <v>48</v>
      </c>
      <c r="B939" s="11" t="s">
        <v>19</v>
      </c>
      <c r="C939" s="11" t="s">
        <v>31</v>
      </c>
      <c r="D939" s="11" t="s">
        <v>55</v>
      </c>
      <c r="E939" s="49">
        <v>1174297</v>
      </c>
      <c r="F939" s="15">
        <v>2</v>
      </c>
      <c r="G939" s="16">
        <f t="shared" si="147"/>
        <v>46971.88</v>
      </c>
      <c r="H939" s="16">
        <f t="shared" si="148"/>
        <v>1127325.1200000001</v>
      </c>
      <c r="I939" s="16">
        <f t="shared" si="149"/>
        <v>1221268.8799999999</v>
      </c>
      <c r="J939" s="43">
        <v>0.249779530660872</v>
      </c>
      <c r="K939" s="44">
        <v>2</v>
      </c>
      <c r="L939" s="43">
        <f t="shared" si="150"/>
        <v>9.9911812264348795E-3</v>
      </c>
      <c r="M939" s="43">
        <f t="shared" si="151"/>
        <v>0.23978834943443711</v>
      </c>
      <c r="N939" s="43">
        <f t="shared" si="152"/>
        <v>0.25977071188730688</v>
      </c>
    </row>
    <row r="940" spans="1:14" x14ac:dyDescent="0.25">
      <c r="A940" s="11" t="s">
        <v>48</v>
      </c>
      <c r="B940" s="11" t="s">
        <v>19</v>
      </c>
      <c r="C940" s="11" t="s">
        <v>32</v>
      </c>
      <c r="D940" s="11" t="s">
        <v>55</v>
      </c>
      <c r="E940" s="49">
        <v>2414517</v>
      </c>
      <c r="F940" s="15">
        <v>1.8</v>
      </c>
      <c r="G940" s="16">
        <f t="shared" si="147"/>
        <v>86922.612000000008</v>
      </c>
      <c r="H940" s="16">
        <f t="shared" si="148"/>
        <v>2327594.3879999998</v>
      </c>
      <c r="I940" s="16">
        <f t="shared" si="149"/>
        <v>2501439.6120000002</v>
      </c>
      <c r="J940" s="43">
        <v>0.35218495348697115</v>
      </c>
      <c r="K940" s="44">
        <v>1.7</v>
      </c>
      <c r="L940" s="43">
        <f t="shared" si="150"/>
        <v>1.197428841855702E-2</v>
      </c>
      <c r="M940" s="43">
        <f t="shared" si="151"/>
        <v>0.34021066506841413</v>
      </c>
      <c r="N940" s="43">
        <f t="shared" si="152"/>
        <v>0.36415924190552817</v>
      </c>
    </row>
    <row r="941" spans="1:14" x14ac:dyDescent="0.25">
      <c r="A941" s="11" t="s">
        <v>48</v>
      </c>
      <c r="B941" s="11" t="s">
        <v>19</v>
      </c>
      <c r="C941" s="11" t="s">
        <v>22</v>
      </c>
      <c r="D941" s="11" t="s">
        <v>55</v>
      </c>
      <c r="E941" s="49">
        <v>4384759</v>
      </c>
      <c r="F941" s="15">
        <v>1.1000000000000001</v>
      </c>
      <c r="G941" s="16">
        <f t="shared" si="147"/>
        <v>96464.698000000004</v>
      </c>
      <c r="H941" s="16">
        <f t="shared" si="148"/>
        <v>4288294.3020000001</v>
      </c>
      <c r="I941" s="16">
        <f t="shared" si="149"/>
        <v>4481223.6979999999</v>
      </c>
      <c r="J941" s="43">
        <v>0.45614010814391642</v>
      </c>
      <c r="K941" s="44">
        <v>1.1000000000000001</v>
      </c>
      <c r="L941" s="43">
        <f t="shared" si="150"/>
        <v>1.0035082379166163E-2</v>
      </c>
      <c r="M941" s="43">
        <f t="shared" si="151"/>
        <v>0.44610502576475025</v>
      </c>
      <c r="N941" s="43">
        <f t="shared" si="152"/>
        <v>0.46617519052308259</v>
      </c>
    </row>
    <row r="942" spans="1:14" x14ac:dyDescent="0.25">
      <c r="A942" s="11" t="s">
        <v>48</v>
      </c>
      <c r="B942" s="11" t="s">
        <v>19</v>
      </c>
      <c r="C942" s="11" t="s">
        <v>1</v>
      </c>
      <c r="D942" s="11" t="s">
        <v>55</v>
      </c>
      <c r="E942" s="49">
        <v>2598175</v>
      </c>
      <c r="F942" s="15">
        <v>1</v>
      </c>
      <c r="G942" s="16">
        <f t="shared" si="147"/>
        <v>51963.5</v>
      </c>
      <c r="H942" s="16">
        <f t="shared" si="148"/>
        <v>2546211.5</v>
      </c>
      <c r="I942" s="16">
        <f t="shared" si="149"/>
        <v>2650138.5</v>
      </c>
      <c r="J942" s="43">
        <v>0.54939797607636587</v>
      </c>
      <c r="K942" s="44">
        <v>1</v>
      </c>
      <c r="L942" s="43">
        <f t="shared" si="150"/>
        <v>1.0987959521527318E-2</v>
      </c>
      <c r="M942" s="43">
        <f t="shared" si="151"/>
        <v>0.53841001655483856</v>
      </c>
      <c r="N942" s="43">
        <f t="shared" si="152"/>
        <v>0.56038593559789318</v>
      </c>
    </row>
    <row r="943" spans="1:14" x14ac:dyDescent="0.25">
      <c r="A943" s="11" t="s">
        <v>48</v>
      </c>
      <c r="B943" s="11" t="s">
        <v>19</v>
      </c>
      <c r="C943" s="11" t="s">
        <v>0</v>
      </c>
      <c r="D943" s="11" t="s">
        <v>55</v>
      </c>
      <c r="E943" s="49">
        <v>10842634</v>
      </c>
      <c r="F943" s="15">
        <v>0.7</v>
      </c>
      <c r="G943" s="16">
        <f t="shared" si="147"/>
        <v>151796.87599999999</v>
      </c>
      <c r="H943" s="16">
        <f t="shared" si="148"/>
        <v>10690837.124</v>
      </c>
      <c r="I943" s="16">
        <f t="shared" si="149"/>
        <v>10994430.876</v>
      </c>
      <c r="J943" s="43">
        <v>0.3721400570622575</v>
      </c>
      <c r="K943" s="44">
        <v>0.7</v>
      </c>
      <c r="L943" s="43">
        <f t="shared" si="150"/>
        <v>5.2099607988716047E-3</v>
      </c>
      <c r="M943" s="43">
        <f t="shared" si="151"/>
        <v>0.36693009626338591</v>
      </c>
      <c r="N943" s="43">
        <f t="shared" si="152"/>
        <v>0.37735001786112909</v>
      </c>
    </row>
    <row r="944" spans="1:14" x14ac:dyDescent="0.25">
      <c r="A944" s="11" t="s">
        <v>48</v>
      </c>
      <c r="B944" s="11" t="s">
        <v>30</v>
      </c>
      <c r="C944" s="11" t="s">
        <v>21</v>
      </c>
      <c r="D944" s="11" t="s">
        <v>55</v>
      </c>
      <c r="E944" s="49">
        <v>145252</v>
      </c>
      <c r="F944" s="15">
        <v>6.8</v>
      </c>
      <c r="G944" s="16">
        <f t="shared" si="147"/>
        <v>19754.272000000001</v>
      </c>
      <c r="H944" s="16">
        <f t="shared" si="148"/>
        <v>125497.728</v>
      </c>
      <c r="I944" s="16">
        <f t="shared" si="149"/>
        <v>165006.272</v>
      </c>
      <c r="J944" s="43">
        <v>8.7653277976247945E-2</v>
      </c>
      <c r="K944" s="44">
        <v>6.8</v>
      </c>
      <c r="L944" s="43">
        <f t="shared" si="150"/>
        <v>1.1920845804769719E-2</v>
      </c>
      <c r="M944" s="43">
        <f t="shared" si="151"/>
        <v>7.5732432171478223E-2</v>
      </c>
      <c r="N944" s="43">
        <f t="shared" si="152"/>
        <v>9.9574123781017668E-2</v>
      </c>
    </row>
    <row r="945" spans="1:14" x14ac:dyDescent="0.25">
      <c r="A945" s="11" t="s">
        <v>48</v>
      </c>
      <c r="B945" s="11" t="s">
        <v>30</v>
      </c>
      <c r="C945" s="11" t="s">
        <v>31</v>
      </c>
      <c r="D945" s="11" t="s">
        <v>55</v>
      </c>
      <c r="E945" s="49">
        <v>618544</v>
      </c>
      <c r="F945" s="15">
        <v>3.9</v>
      </c>
      <c r="G945" s="16">
        <f t="shared" si="147"/>
        <v>48246.432000000001</v>
      </c>
      <c r="H945" s="16">
        <f t="shared" si="148"/>
        <v>570297.56799999997</v>
      </c>
      <c r="I945" s="16">
        <f t="shared" si="149"/>
        <v>666790.43200000003</v>
      </c>
      <c r="J945" s="43">
        <v>0.25919880789601274</v>
      </c>
      <c r="K945" s="44">
        <v>3.7</v>
      </c>
      <c r="L945" s="43">
        <f t="shared" si="150"/>
        <v>1.9180711784304944E-2</v>
      </c>
      <c r="M945" s="43">
        <f t="shared" si="151"/>
        <v>0.2400180961117078</v>
      </c>
      <c r="N945" s="43">
        <f t="shared" si="152"/>
        <v>0.27837951968031771</v>
      </c>
    </row>
    <row r="946" spans="1:14" x14ac:dyDescent="0.25">
      <c r="A946" s="11" t="s">
        <v>48</v>
      </c>
      <c r="B946" s="11" t="s">
        <v>30</v>
      </c>
      <c r="C946" s="11" t="s">
        <v>32</v>
      </c>
      <c r="D946" s="11" t="s">
        <v>55</v>
      </c>
      <c r="E946" s="49">
        <v>1251195</v>
      </c>
      <c r="F946" s="15">
        <v>2.8</v>
      </c>
      <c r="G946" s="16">
        <f t="shared" si="147"/>
        <v>70066.92</v>
      </c>
      <c r="H946" s="16">
        <f t="shared" si="148"/>
        <v>1181128.08</v>
      </c>
      <c r="I946" s="16">
        <f t="shared" si="149"/>
        <v>1321261.92</v>
      </c>
      <c r="J946" s="43">
        <v>0.36612954576579088</v>
      </c>
      <c r="K946" s="44">
        <v>2.8</v>
      </c>
      <c r="L946" s="43">
        <f t="shared" si="150"/>
        <v>2.0503254562884286E-2</v>
      </c>
      <c r="M946" s="43">
        <f t="shared" si="151"/>
        <v>0.34562629120290661</v>
      </c>
      <c r="N946" s="43">
        <f t="shared" si="152"/>
        <v>0.38663280032867514</v>
      </c>
    </row>
    <row r="947" spans="1:14" x14ac:dyDescent="0.25">
      <c r="A947" s="11" t="s">
        <v>48</v>
      </c>
      <c r="B947" s="11" t="s">
        <v>30</v>
      </c>
      <c r="C947" s="11" t="s">
        <v>22</v>
      </c>
      <c r="D947" s="11" t="s">
        <v>55</v>
      </c>
      <c r="E947" s="49">
        <v>2358078</v>
      </c>
      <c r="F947" s="15">
        <v>1.9</v>
      </c>
      <c r="G947" s="16">
        <f t="shared" si="147"/>
        <v>89606.964000000007</v>
      </c>
      <c r="H947" s="16">
        <f t="shared" si="148"/>
        <v>2268471.0359999998</v>
      </c>
      <c r="I947" s="16">
        <f t="shared" si="149"/>
        <v>2447684.9640000002</v>
      </c>
      <c r="J947" s="43">
        <v>0.49507055781773063</v>
      </c>
      <c r="K947" s="44">
        <v>1.6</v>
      </c>
      <c r="L947" s="43">
        <f t="shared" si="150"/>
        <v>1.5842257850167379E-2</v>
      </c>
      <c r="M947" s="43">
        <f t="shared" si="151"/>
        <v>0.47922829996756322</v>
      </c>
      <c r="N947" s="43">
        <f t="shared" si="152"/>
        <v>0.51091281566789803</v>
      </c>
    </row>
    <row r="948" spans="1:14" x14ac:dyDescent="0.25">
      <c r="A948" s="11" t="s">
        <v>48</v>
      </c>
      <c r="B948" s="11" t="s">
        <v>30</v>
      </c>
      <c r="C948" s="11" t="s">
        <v>1</v>
      </c>
      <c r="D948" s="11" t="s">
        <v>55</v>
      </c>
      <c r="E948" s="49">
        <v>1451954</v>
      </c>
      <c r="F948" s="15">
        <v>1.8</v>
      </c>
      <c r="G948" s="16">
        <f t="shared" si="147"/>
        <v>52270.344000000005</v>
      </c>
      <c r="H948" s="16">
        <f t="shared" si="148"/>
        <v>1399683.656</v>
      </c>
      <c r="I948" s="16">
        <f t="shared" si="149"/>
        <v>1504224.344</v>
      </c>
      <c r="J948" s="43">
        <v>0.67543236949367946</v>
      </c>
      <c r="K948" s="44">
        <v>1.5</v>
      </c>
      <c r="L948" s="43">
        <f t="shared" si="150"/>
        <v>2.0262971084810386E-2</v>
      </c>
      <c r="M948" s="43">
        <f t="shared" si="151"/>
        <v>0.65516939840886912</v>
      </c>
      <c r="N948" s="43">
        <f t="shared" si="152"/>
        <v>0.69569534057848981</v>
      </c>
    </row>
    <row r="949" spans="1:14" x14ac:dyDescent="0.25">
      <c r="A949" s="11" t="s">
        <v>48</v>
      </c>
      <c r="B949" s="11" t="s">
        <v>30</v>
      </c>
      <c r="C949" s="11" t="s">
        <v>0</v>
      </c>
      <c r="D949" s="11" t="s">
        <v>55</v>
      </c>
      <c r="E949" s="49">
        <v>5825023</v>
      </c>
      <c r="F949" s="15">
        <v>1.2</v>
      </c>
      <c r="G949" s="16">
        <f t="shared" si="147"/>
        <v>139800.552</v>
      </c>
      <c r="H949" s="16">
        <f t="shared" si="148"/>
        <v>5685222.4479999999</v>
      </c>
      <c r="I949" s="16">
        <f t="shared" si="149"/>
        <v>5964823.5520000001</v>
      </c>
      <c r="J949" s="43">
        <v>0.40525772689507855</v>
      </c>
      <c r="K949" s="44">
        <v>1</v>
      </c>
      <c r="L949" s="43">
        <f t="shared" si="150"/>
        <v>8.1051545379015703E-3</v>
      </c>
      <c r="M949" s="43">
        <f t="shared" si="151"/>
        <v>0.39715257235717699</v>
      </c>
      <c r="N949" s="43">
        <f t="shared" si="152"/>
        <v>0.41336288143298011</v>
      </c>
    </row>
    <row r="950" spans="1:14" x14ac:dyDescent="0.25">
      <c r="A950" s="11" t="s">
        <v>48</v>
      </c>
      <c r="B950" s="11" t="s">
        <v>44</v>
      </c>
      <c r="C950" s="11" t="s">
        <v>21</v>
      </c>
      <c r="D950" s="11" t="s">
        <v>55</v>
      </c>
      <c r="E950" s="49">
        <v>125634</v>
      </c>
      <c r="F950" s="15">
        <v>6.8</v>
      </c>
      <c r="G950" s="16">
        <f t="shared" si="147"/>
        <v>17086.223999999998</v>
      </c>
      <c r="H950" s="16">
        <f t="shared" si="148"/>
        <v>108547.776</v>
      </c>
      <c r="I950" s="16">
        <f t="shared" si="149"/>
        <v>142720.22399999999</v>
      </c>
      <c r="J950" s="43">
        <v>7.9528075435007187E-2</v>
      </c>
      <c r="K950" s="44">
        <v>6.8</v>
      </c>
      <c r="L950" s="43">
        <f t="shared" si="150"/>
        <v>1.0815818259160977E-2</v>
      </c>
      <c r="M950" s="43">
        <f t="shared" si="151"/>
        <v>6.8712257175846211E-2</v>
      </c>
      <c r="N950" s="43">
        <f t="shared" si="152"/>
        <v>9.0343893694168162E-2</v>
      </c>
    </row>
    <row r="951" spans="1:14" x14ac:dyDescent="0.25">
      <c r="A951" s="11" t="s">
        <v>48</v>
      </c>
      <c r="B951" s="11" t="s">
        <v>44</v>
      </c>
      <c r="C951" s="11" t="s">
        <v>31</v>
      </c>
      <c r="D951" s="11" t="s">
        <v>55</v>
      </c>
      <c r="E951" s="49">
        <v>555753</v>
      </c>
      <c r="F951" s="15">
        <v>3.9</v>
      </c>
      <c r="G951" s="16">
        <f t="shared" si="147"/>
        <v>43348.733999999997</v>
      </c>
      <c r="H951" s="16">
        <f t="shared" si="148"/>
        <v>512404.266</v>
      </c>
      <c r="I951" s="16">
        <f t="shared" si="149"/>
        <v>599101.73399999994</v>
      </c>
      <c r="J951" s="43">
        <v>0.24006972027654847</v>
      </c>
      <c r="K951" s="44">
        <v>3.8</v>
      </c>
      <c r="L951" s="43">
        <f t="shared" si="150"/>
        <v>1.8245298741017681E-2</v>
      </c>
      <c r="M951" s="43">
        <f t="shared" si="151"/>
        <v>0.22182442153553078</v>
      </c>
      <c r="N951" s="43">
        <f t="shared" si="152"/>
        <v>0.25831501901756615</v>
      </c>
    </row>
    <row r="952" spans="1:14" x14ac:dyDescent="0.25">
      <c r="A952" s="11" t="s">
        <v>48</v>
      </c>
      <c r="B952" s="11" t="s">
        <v>44</v>
      </c>
      <c r="C952" s="11" t="s">
        <v>32</v>
      </c>
      <c r="D952" s="11" t="s">
        <v>55</v>
      </c>
      <c r="E952" s="49">
        <v>1163322</v>
      </c>
      <c r="F952" s="15">
        <v>2.8</v>
      </c>
      <c r="G952" s="16">
        <f t="shared" si="147"/>
        <v>65146.031999999992</v>
      </c>
      <c r="H952" s="16">
        <f t="shared" si="148"/>
        <v>1098175.9680000001</v>
      </c>
      <c r="I952" s="16">
        <f t="shared" si="149"/>
        <v>1228468.0319999999</v>
      </c>
      <c r="J952" s="43">
        <v>0.33832596812822002</v>
      </c>
      <c r="K952" s="44">
        <v>2.5</v>
      </c>
      <c r="L952" s="43">
        <f t="shared" si="150"/>
        <v>1.6916298406411002E-2</v>
      </c>
      <c r="M952" s="43">
        <f t="shared" si="151"/>
        <v>0.32140966972180901</v>
      </c>
      <c r="N952" s="43">
        <f t="shared" si="152"/>
        <v>0.35524226653463103</v>
      </c>
    </row>
    <row r="953" spans="1:14" x14ac:dyDescent="0.25">
      <c r="A953" s="11" t="s">
        <v>48</v>
      </c>
      <c r="B953" s="11" t="s">
        <v>44</v>
      </c>
      <c r="C953" s="11" t="s">
        <v>22</v>
      </c>
      <c r="D953" s="11" t="s">
        <v>55</v>
      </c>
      <c r="E953" s="49">
        <v>2026681</v>
      </c>
      <c r="F953" s="15">
        <v>1.9</v>
      </c>
      <c r="G953" s="16">
        <f t="shared" si="147"/>
        <v>77013.877999999997</v>
      </c>
      <c r="H953" s="16">
        <f t="shared" si="148"/>
        <v>1949667.122</v>
      </c>
      <c r="I953" s="16">
        <f t="shared" si="149"/>
        <v>2103694.878</v>
      </c>
      <c r="J953" s="43">
        <v>0.41790416631698368</v>
      </c>
      <c r="K953" s="44">
        <v>1.7</v>
      </c>
      <c r="L953" s="43">
        <f t="shared" si="150"/>
        <v>1.4208741654777446E-2</v>
      </c>
      <c r="M953" s="43">
        <f t="shared" si="151"/>
        <v>0.40369542466220626</v>
      </c>
      <c r="N953" s="43">
        <f t="shared" si="152"/>
        <v>0.43211290797176111</v>
      </c>
    </row>
    <row r="954" spans="1:14" x14ac:dyDescent="0.25">
      <c r="A954" s="11" t="s">
        <v>48</v>
      </c>
      <c r="B954" s="11" t="s">
        <v>44</v>
      </c>
      <c r="C954" s="11" t="s">
        <v>1</v>
      </c>
      <c r="D954" s="11" t="s">
        <v>55</v>
      </c>
      <c r="E954" s="49">
        <v>1146221</v>
      </c>
      <c r="F954" s="15">
        <v>1.8</v>
      </c>
      <c r="G954" s="16">
        <f t="shared" si="147"/>
        <v>41263.955999999998</v>
      </c>
      <c r="H954" s="16">
        <f t="shared" si="148"/>
        <v>1104957.044</v>
      </c>
      <c r="I954" s="16">
        <f t="shared" si="149"/>
        <v>1187484.956</v>
      </c>
      <c r="J954" s="43">
        <v>0.44436385064344736</v>
      </c>
      <c r="K954" s="44">
        <v>1.6</v>
      </c>
      <c r="L954" s="43">
        <f t="shared" si="150"/>
        <v>1.4219643220590317E-2</v>
      </c>
      <c r="M954" s="43">
        <f t="shared" si="151"/>
        <v>0.43014420742285703</v>
      </c>
      <c r="N954" s="43">
        <f t="shared" si="152"/>
        <v>0.45858349386403768</v>
      </c>
    </row>
    <row r="955" spans="1:14" x14ac:dyDescent="0.25">
      <c r="A955" s="11" t="s">
        <v>48</v>
      </c>
      <c r="B955" s="11" t="s">
        <v>44</v>
      </c>
      <c r="C955" s="11" t="s">
        <v>0</v>
      </c>
      <c r="D955" s="11" t="s">
        <v>55</v>
      </c>
      <c r="E955" s="49">
        <v>5017611</v>
      </c>
      <c r="F955" s="15">
        <v>1.2</v>
      </c>
      <c r="G955" s="16">
        <f t="shared" si="147"/>
        <v>120422.664</v>
      </c>
      <c r="H955" s="16">
        <f t="shared" si="148"/>
        <v>4897188.3360000001</v>
      </c>
      <c r="I955" s="16">
        <f t="shared" si="149"/>
        <v>5138033.6639999999</v>
      </c>
      <c r="J955" s="43">
        <v>0.33989427100303682</v>
      </c>
      <c r="K955" s="44">
        <v>1</v>
      </c>
      <c r="L955" s="43">
        <f t="shared" si="150"/>
        <v>6.7978854200607362E-3</v>
      </c>
      <c r="M955" s="43">
        <f t="shared" si="151"/>
        <v>0.33309638558297611</v>
      </c>
      <c r="N955" s="43">
        <f t="shared" si="152"/>
        <v>0.34669215642309753</v>
      </c>
    </row>
    <row r="956" spans="1:14" x14ac:dyDescent="0.25">
      <c r="A956" s="11" t="s">
        <v>48</v>
      </c>
      <c r="B956" s="11" t="s">
        <v>19</v>
      </c>
      <c r="C956" s="11" t="s">
        <v>21</v>
      </c>
      <c r="D956" s="11" t="s">
        <v>53</v>
      </c>
      <c r="E956" s="49">
        <v>34241</v>
      </c>
      <c r="F956" s="15">
        <v>14.3</v>
      </c>
      <c r="G956" s="16">
        <f t="shared" si="147"/>
        <v>9792.9260000000013</v>
      </c>
      <c r="H956" s="16">
        <f t="shared" si="148"/>
        <v>24448.074000000001</v>
      </c>
      <c r="I956" s="16">
        <f t="shared" si="149"/>
        <v>44033.925999999999</v>
      </c>
      <c r="J956" s="43">
        <v>1.0578448770167668E-2</v>
      </c>
      <c r="K956" s="44">
        <v>14.3</v>
      </c>
      <c r="L956" s="43">
        <f t="shared" si="150"/>
        <v>3.0254363482679529E-3</v>
      </c>
      <c r="M956" s="43">
        <f t="shared" si="151"/>
        <v>7.5530124218997153E-3</v>
      </c>
      <c r="N956" s="43">
        <f t="shared" si="152"/>
        <v>1.3603885118435622E-2</v>
      </c>
    </row>
    <row r="957" spans="1:14" x14ac:dyDescent="0.25">
      <c r="A957" s="11" t="s">
        <v>48</v>
      </c>
      <c r="B957" s="11" t="s">
        <v>19</v>
      </c>
      <c r="C957" s="11" t="s">
        <v>31</v>
      </c>
      <c r="D957" s="11" t="s">
        <v>53</v>
      </c>
      <c r="E957" s="49">
        <v>449232</v>
      </c>
      <c r="F957" s="15">
        <v>4.5</v>
      </c>
      <c r="G957" s="16">
        <f t="shared" si="147"/>
        <v>40430.879999999997</v>
      </c>
      <c r="H957" s="16">
        <f t="shared" si="148"/>
        <v>408801.12</v>
      </c>
      <c r="I957" s="16">
        <f t="shared" si="149"/>
        <v>489662.88</v>
      </c>
      <c r="J957" s="43">
        <v>9.5554155480125427E-2</v>
      </c>
      <c r="K957" s="44">
        <v>4.5</v>
      </c>
      <c r="L957" s="43">
        <f t="shared" si="150"/>
        <v>8.5998739932112885E-3</v>
      </c>
      <c r="M957" s="43">
        <f t="shared" si="151"/>
        <v>8.6954281486914142E-2</v>
      </c>
      <c r="N957" s="43">
        <f t="shared" si="152"/>
        <v>0.10415402947333671</v>
      </c>
    </row>
    <row r="958" spans="1:14" x14ac:dyDescent="0.25">
      <c r="A958" s="11" t="s">
        <v>48</v>
      </c>
      <c r="B958" s="11" t="s">
        <v>19</v>
      </c>
      <c r="C958" s="11" t="s">
        <v>32</v>
      </c>
      <c r="D958" s="11" t="s">
        <v>53</v>
      </c>
      <c r="E958" s="49">
        <v>1248019</v>
      </c>
      <c r="F958" s="15">
        <v>2.8</v>
      </c>
      <c r="G958" s="16">
        <f t="shared" si="147"/>
        <v>69889.063999999998</v>
      </c>
      <c r="H958" s="16">
        <f t="shared" si="148"/>
        <v>1178129.936</v>
      </c>
      <c r="I958" s="16">
        <f t="shared" si="149"/>
        <v>1317908.064</v>
      </c>
      <c r="J958" s="43">
        <v>0.18203786242377099</v>
      </c>
      <c r="K958" s="44">
        <v>2.8</v>
      </c>
      <c r="L958" s="43">
        <f t="shared" si="150"/>
        <v>1.0194120295731175E-2</v>
      </c>
      <c r="M958" s="43">
        <f t="shared" si="151"/>
        <v>0.17184374212803982</v>
      </c>
      <c r="N958" s="43">
        <f t="shared" si="152"/>
        <v>0.19223198271950215</v>
      </c>
    </row>
    <row r="959" spans="1:14" x14ac:dyDescent="0.25">
      <c r="A959" s="11" t="s">
        <v>48</v>
      </c>
      <c r="B959" s="11" t="s">
        <v>19</v>
      </c>
      <c r="C959" s="11" t="s">
        <v>22</v>
      </c>
      <c r="D959" s="11" t="s">
        <v>53</v>
      </c>
      <c r="E959" s="49">
        <v>2915764</v>
      </c>
      <c r="F959" s="15">
        <v>1.9</v>
      </c>
      <c r="G959" s="16">
        <f t="shared" si="147"/>
        <v>110799.03199999999</v>
      </c>
      <c r="H959" s="16">
        <f t="shared" si="148"/>
        <v>2804964.9679999999</v>
      </c>
      <c r="I959" s="16">
        <f t="shared" si="149"/>
        <v>3026563.0320000001</v>
      </c>
      <c r="J959" s="43">
        <v>0.30332269260001254</v>
      </c>
      <c r="K959" s="44">
        <v>1.9</v>
      </c>
      <c r="L959" s="43">
        <f t="shared" si="150"/>
        <v>1.1526262318800475E-2</v>
      </c>
      <c r="M959" s="43">
        <f t="shared" si="151"/>
        <v>0.29179643028121205</v>
      </c>
      <c r="N959" s="43">
        <f t="shared" si="152"/>
        <v>0.31484895491881304</v>
      </c>
    </row>
    <row r="960" spans="1:14" x14ac:dyDescent="0.25">
      <c r="A960" s="11" t="s">
        <v>48</v>
      </c>
      <c r="B960" s="11" t="s">
        <v>19</v>
      </c>
      <c r="C960" s="11" t="s">
        <v>1</v>
      </c>
      <c r="D960" s="11" t="s">
        <v>53</v>
      </c>
      <c r="E960" s="49">
        <v>1918424</v>
      </c>
      <c r="F960" s="15">
        <v>1.4</v>
      </c>
      <c r="G960" s="16">
        <f t="shared" si="147"/>
        <v>53715.871999999996</v>
      </c>
      <c r="H960" s="16">
        <f t="shared" si="148"/>
        <v>1864708.128</v>
      </c>
      <c r="I960" s="16">
        <f t="shared" si="149"/>
        <v>1972139.872</v>
      </c>
      <c r="J960" s="43">
        <v>0.40566099776047648</v>
      </c>
      <c r="K960" s="44">
        <v>1.3</v>
      </c>
      <c r="L960" s="43">
        <f t="shared" si="150"/>
        <v>1.0547185941772388E-2</v>
      </c>
      <c r="M960" s="43">
        <f t="shared" si="151"/>
        <v>0.39511381181870409</v>
      </c>
      <c r="N960" s="43">
        <f t="shared" si="152"/>
        <v>0.41620818370224888</v>
      </c>
    </row>
    <row r="961" spans="1:14" x14ac:dyDescent="0.25">
      <c r="A961" s="11" t="s">
        <v>48</v>
      </c>
      <c r="B961" s="11" t="s">
        <v>19</v>
      </c>
      <c r="C961" s="11" t="s">
        <v>0</v>
      </c>
      <c r="D961" s="11" t="s">
        <v>53</v>
      </c>
      <c r="E961" s="49">
        <v>6565680</v>
      </c>
      <c r="F961" s="15">
        <v>1</v>
      </c>
      <c r="G961" s="16">
        <f t="shared" si="147"/>
        <v>131313.60000000001</v>
      </c>
      <c r="H961" s="16">
        <f t="shared" si="148"/>
        <v>6434366.4000000004</v>
      </c>
      <c r="I961" s="16">
        <f t="shared" si="149"/>
        <v>6696993.5999999996</v>
      </c>
      <c r="J961" s="43">
        <v>0.22534676812410367</v>
      </c>
      <c r="K961" s="44">
        <v>1</v>
      </c>
      <c r="L961" s="43">
        <f t="shared" si="150"/>
        <v>4.5069353624820731E-3</v>
      </c>
      <c r="M961" s="43">
        <f t="shared" si="151"/>
        <v>0.22083983276162161</v>
      </c>
      <c r="N961" s="43">
        <f t="shared" si="152"/>
        <v>0.22985370348658574</v>
      </c>
    </row>
    <row r="962" spans="1:14" x14ac:dyDescent="0.25">
      <c r="A962" s="11" t="s">
        <v>48</v>
      </c>
      <c r="B962" s="11" t="s">
        <v>30</v>
      </c>
      <c r="C962" s="11" t="s">
        <v>21</v>
      </c>
      <c r="D962" s="11" t="s">
        <v>53</v>
      </c>
      <c r="E962" s="49">
        <v>13785</v>
      </c>
      <c r="F962" s="15">
        <v>21.7</v>
      </c>
      <c r="G962" s="16">
        <f t="shared" si="147"/>
        <v>5982.69</v>
      </c>
      <c r="H962" s="16">
        <f t="shared" si="148"/>
        <v>7802.31</v>
      </c>
      <c r="I962" s="16">
        <f t="shared" si="149"/>
        <v>19767.689999999999</v>
      </c>
      <c r="J962" s="43">
        <v>8.3186492227478991E-3</v>
      </c>
      <c r="K962" s="44">
        <v>21.7</v>
      </c>
      <c r="L962" s="43">
        <f t="shared" si="150"/>
        <v>3.6102937626725879E-3</v>
      </c>
      <c r="M962" s="43">
        <f t="shared" si="151"/>
        <v>4.7083554600753112E-3</v>
      </c>
      <c r="N962" s="43">
        <f t="shared" si="152"/>
        <v>1.1928942985420486E-2</v>
      </c>
    </row>
    <row r="963" spans="1:14" x14ac:dyDescent="0.25">
      <c r="A963" s="11" t="s">
        <v>48</v>
      </c>
      <c r="B963" s="11" t="s">
        <v>30</v>
      </c>
      <c r="C963" s="11" t="s">
        <v>31</v>
      </c>
      <c r="D963" s="11" t="s">
        <v>53</v>
      </c>
      <c r="E963" s="49">
        <v>219520</v>
      </c>
      <c r="F963" s="15">
        <v>6.6</v>
      </c>
      <c r="G963" s="16">
        <f t="shared" si="147"/>
        <v>28976.639999999999</v>
      </c>
      <c r="H963" s="16">
        <f t="shared" si="148"/>
        <v>190543.35999999999</v>
      </c>
      <c r="I963" s="16">
        <f t="shared" si="149"/>
        <v>248496.64000000001</v>
      </c>
      <c r="J963" s="43">
        <v>9.1989126576820263E-2</v>
      </c>
      <c r="K963" s="44">
        <v>6.6</v>
      </c>
      <c r="L963" s="43">
        <f t="shared" si="150"/>
        <v>1.2142564708140274E-2</v>
      </c>
      <c r="M963" s="43">
        <f t="shared" si="151"/>
        <v>7.9846561868679986E-2</v>
      </c>
      <c r="N963" s="43">
        <f t="shared" si="152"/>
        <v>0.10413169128496054</v>
      </c>
    </row>
    <row r="964" spans="1:14" x14ac:dyDescent="0.25">
      <c r="A964" s="11" t="s">
        <v>48</v>
      </c>
      <c r="B964" s="11" t="s">
        <v>30</v>
      </c>
      <c r="C964" s="11" t="s">
        <v>32</v>
      </c>
      <c r="D964" s="11" t="s">
        <v>53</v>
      </c>
      <c r="E964" s="49">
        <v>624439</v>
      </c>
      <c r="F964" s="15">
        <v>4.0999999999999996</v>
      </c>
      <c r="G964" s="16">
        <f t="shared" si="147"/>
        <v>51203.998</v>
      </c>
      <c r="H964" s="16">
        <f t="shared" si="148"/>
        <v>573235.00199999998</v>
      </c>
      <c r="I964" s="16">
        <f t="shared" si="149"/>
        <v>675642.99800000002</v>
      </c>
      <c r="J964" s="43">
        <v>0.18272576810844407</v>
      </c>
      <c r="K964" s="44">
        <v>4</v>
      </c>
      <c r="L964" s="43">
        <f t="shared" si="150"/>
        <v>1.4618061448675525E-2</v>
      </c>
      <c r="M964" s="43">
        <f t="shared" si="151"/>
        <v>0.16810770665976854</v>
      </c>
      <c r="N964" s="43">
        <f t="shared" si="152"/>
        <v>0.1973438295571196</v>
      </c>
    </row>
    <row r="965" spans="1:14" x14ac:dyDescent="0.25">
      <c r="A965" s="11" t="s">
        <v>48</v>
      </c>
      <c r="B965" s="11" t="s">
        <v>30</v>
      </c>
      <c r="C965" s="11" t="s">
        <v>22</v>
      </c>
      <c r="D965" s="11" t="s">
        <v>53</v>
      </c>
      <c r="E965" s="49">
        <v>1580017</v>
      </c>
      <c r="F965" s="15">
        <v>2.2999999999999998</v>
      </c>
      <c r="G965" s="16">
        <f t="shared" si="147"/>
        <v>72680.781999999992</v>
      </c>
      <c r="H965" s="16">
        <f t="shared" si="148"/>
        <v>1507336.2180000001</v>
      </c>
      <c r="I965" s="16">
        <f t="shared" si="149"/>
        <v>1652697.7819999999</v>
      </c>
      <c r="J965" s="43">
        <v>0.33171926354916897</v>
      </c>
      <c r="K965" s="44">
        <v>2.1</v>
      </c>
      <c r="L965" s="43">
        <f t="shared" si="150"/>
        <v>1.3932209069065098E-2</v>
      </c>
      <c r="M965" s="43">
        <f t="shared" si="151"/>
        <v>0.31778705448010386</v>
      </c>
      <c r="N965" s="43">
        <f t="shared" si="152"/>
        <v>0.34565147261823409</v>
      </c>
    </row>
    <row r="966" spans="1:14" x14ac:dyDescent="0.25">
      <c r="A966" s="11" t="s">
        <v>48</v>
      </c>
      <c r="B966" s="11" t="s">
        <v>30</v>
      </c>
      <c r="C966" s="11" t="s">
        <v>1</v>
      </c>
      <c r="D966" s="11" t="s">
        <v>53</v>
      </c>
      <c r="E966" s="49">
        <v>1145762</v>
      </c>
      <c r="F966" s="15">
        <v>1.8</v>
      </c>
      <c r="G966" s="16">
        <f t="shared" si="147"/>
        <v>41247.432000000001</v>
      </c>
      <c r="H966" s="16">
        <f t="shared" si="148"/>
        <v>1104514.568</v>
      </c>
      <c r="I966" s="16">
        <f t="shared" si="149"/>
        <v>1187009.432</v>
      </c>
      <c r="J966" s="43">
        <v>0.53299535834869227</v>
      </c>
      <c r="K966" s="44">
        <v>1</v>
      </c>
      <c r="L966" s="43">
        <f t="shared" ref="L966:L997" si="153">2*(J966*K966/100)</f>
        <v>1.0659907166973846E-2</v>
      </c>
      <c r="M966" s="43">
        <f t="shared" ref="M966:M997" si="154">J966-L966</f>
        <v>0.52233545118171842</v>
      </c>
      <c r="N966" s="43">
        <f t="shared" ref="N966:N997" si="155">J966+L966</f>
        <v>0.54365526551566612</v>
      </c>
    </row>
    <row r="967" spans="1:14" x14ac:dyDescent="0.25">
      <c r="A967" s="11" t="s">
        <v>48</v>
      </c>
      <c r="B967" s="11" t="s">
        <v>30</v>
      </c>
      <c r="C967" s="11" t="s">
        <v>0</v>
      </c>
      <c r="D967" s="11" t="s">
        <v>53</v>
      </c>
      <c r="E967" s="49">
        <v>3583523</v>
      </c>
      <c r="F967" s="15">
        <v>1.5</v>
      </c>
      <c r="G967" s="16">
        <f t="shared" si="147"/>
        <v>107505.69</v>
      </c>
      <c r="H967" s="16">
        <f t="shared" si="148"/>
        <v>3476017.31</v>
      </c>
      <c r="I967" s="16">
        <f t="shared" si="149"/>
        <v>3691028.69</v>
      </c>
      <c r="J967" s="43">
        <v>0.24931238645001616</v>
      </c>
      <c r="K967" s="44">
        <v>1.5</v>
      </c>
      <c r="L967" s="43">
        <f t="shared" si="153"/>
        <v>7.4793715935004843E-3</v>
      </c>
      <c r="M967" s="43">
        <f t="shared" si="154"/>
        <v>0.24183301485651568</v>
      </c>
      <c r="N967" s="43">
        <f t="shared" si="155"/>
        <v>0.25679175804351667</v>
      </c>
    </row>
    <row r="968" spans="1:14" x14ac:dyDescent="0.25">
      <c r="A968" s="11" t="s">
        <v>48</v>
      </c>
      <c r="B968" s="11" t="s">
        <v>44</v>
      </c>
      <c r="C968" s="11" t="s">
        <v>21</v>
      </c>
      <c r="D968" s="11" t="s">
        <v>53</v>
      </c>
      <c r="E968" s="49">
        <v>20456</v>
      </c>
      <c r="F968" s="15">
        <v>17.5</v>
      </c>
      <c r="G968" s="16">
        <f t="shared" si="147"/>
        <v>7159.6</v>
      </c>
      <c r="H968" s="16">
        <f t="shared" si="148"/>
        <v>13296.4</v>
      </c>
      <c r="I968" s="16">
        <f t="shared" si="149"/>
        <v>27615.599999999999</v>
      </c>
      <c r="J968" s="43">
        <v>1.2948933498085766E-2</v>
      </c>
      <c r="K968" s="44">
        <v>17.5</v>
      </c>
      <c r="L968" s="43">
        <f t="shared" si="153"/>
        <v>4.5321267243300187E-3</v>
      </c>
      <c r="M968" s="43">
        <f t="shared" si="154"/>
        <v>8.4168067737557476E-3</v>
      </c>
      <c r="N968" s="43">
        <f t="shared" si="155"/>
        <v>1.7481060222415787E-2</v>
      </c>
    </row>
    <row r="969" spans="1:14" x14ac:dyDescent="0.25">
      <c r="A969" s="11" t="s">
        <v>48</v>
      </c>
      <c r="B969" s="11" t="s">
        <v>44</v>
      </c>
      <c r="C969" s="11" t="s">
        <v>31</v>
      </c>
      <c r="D969" s="11" t="s">
        <v>53</v>
      </c>
      <c r="E969" s="49">
        <v>229712</v>
      </c>
      <c r="F969" s="15">
        <v>6.6</v>
      </c>
      <c r="G969" s="16">
        <f t="shared" si="147"/>
        <v>30321.984</v>
      </c>
      <c r="H969" s="16">
        <f t="shared" si="148"/>
        <v>199390.016</v>
      </c>
      <c r="I969" s="16">
        <f t="shared" si="149"/>
        <v>260033.984</v>
      </c>
      <c r="J969" s="43">
        <v>9.9229146013006669E-2</v>
      </c>
      <c r="K969" s="44">
        <v>6.6</v>
      </c>
      <c r="L969" s="43">
        <f t="shared" si="153"/>
        <v>1.3098247273716879E-2</v>
      </c>
      <c r="M969" s="43">
        <f t="shared" si="154"/>
        <v>8.6130898739289793E-2</v>
      </c>
      <c r="N969" s="43">
        <f t="shared" si="155"/>
        <v>0.11232739328672355</v>
      </c>
    </row>
    <row r="970" spans="1:14" x14ac:dyDescent="0.25">
      <c r="A970" s="11" t="s">
        <v>48</v>
      </c>
      <c r="B970" s="11" t="s">
        <v>44</v>
      </c>
      <c r="C970" s="11" t="s">
        <v>32</v>
      </c>
      <c r="D970" s="11" t="s">
        <v>53</v>
      </c>
      <c r="E970" s="49">
        <v>623580</v>
      </c>
      <c r="F970" s="15">
        <v>4.0999999999999996</v>
      </c>
      <c r="G970" s="16">
        <f t="shared" si="147"/>
        <v>51133.56</v>
      </c>
      <c r="H970" s="16">
        <f t="shared" si="148"/>
        <v>572446.43999999994</v>
      </c>
      <c r="I970" s="16">
        <f t="shared" si="149"/>
        <v>674713.56</v>
      </c>
      <c r="J970" s="43">
        <v>0.18135417984478538</v>
      </c>
      <c r="K970" s="44">
        <v>4</v>
      </c>
      <c r="L970" s="43">
        <f t="shared" si="153"/>
        <v>1.4508334387582832E-2</v>
      </c>
      <c r="M970" s="43">
        <f t="shared" si="154"/>
        <v>0.16684584545720255</v>
      </c>
      <c r="N970" s="43">
        <f t="shared" si="155"/>
        <v>0.19586251423236822</v>
      </c>
    </row>
    <row r="971" spans="1:14" x14ac:dyDescent="0.25">
      <c r="A971" s="11" t="s">
        <v>48</v>
      </c>
      <c r="B971" s="11" t="s">
        <v>44</v>
      </c>
      <c r="C971" s="11" t="s">
        <v>22</v>
      </c>
      <c r="D971" s="11" t="s">
        <v>53</v>
      </c>
      <c r="E971" s="49">
        <v>1335747</v>
      </c>
      <c r="F971" s="15">
        <v>2.9</v>
      </c>
      <c r="G971" s="16">
        <f t="shared" si="147"/>
        <v>77473.326000000001</v>
      </c>
      <c r="H971" s="16">
        <f t="shared" si="148"/>
        <v>1258273.6740000001</v>
      </c>
      <c r="I971" s="16">
        <f t="shared" si="149"/>
        <v>1413220.3259999999</v>
      </c>
      <c r="J971" s="43">
        <v>0.27543270817924087</v>
      </c>
      <c r="K971" s="44">
        <v>2.7</v>
      </c>
      <c r="L971" s="43">
        <f t="shared" si="153"/>
        <v>1.4873366241679007E-2</v>
      </c>
      <c r="M971" s="43">
        <f t="shared" si="154"/>
        <v>0.26055934193756186</v>
      </c>
      <c r="N971" s="43">
        <f t="shared" si="155"/>
        <v>0.29030607442091988</v>
      </c>
    </row>
    <row r="972" spans="1:14" x14ac:dyDescent="0.25">
      <c r="A972" s="11" t="s">
        <v>48</v>
      </c>
      <c r="B972" s="11" t="s">
        <v>44</v>
      </c>
      <c r="C972" s="11" t="s">
        <v>1</v>
      </c>
      <c r="D972" s="11" t="s">
        <v>53</v>
      </c>
      <c r="E972" s="49">
        <v>772662</v>
      </c>
      <c r="F972" s="15">
        <v>2.1</v>
      </c>
      <c r="G972" s="16">
        <f t="shared" si="147"/>
        <v>32451.804</v>
      </c>
      <c r="H972" s="16">
        <f t="shared" si="148"/>
        <v>740210.196</v>
      </c>
      <c r="I972" s="16">
        <f t="shared" si="149"/>
        <v>805113.804</v>
      </c>
      <c r="J972" s="43">
        <v>0.29954350999141294</v>
      </c>
      <c r="K972" s="44">
        <v>2.1</v>
      </c>
      <c r="L972" s="43">
        <f t="shared" si="153"/>
        <v>1.2580827419639345E-2</v>
      </c>
      <c r="M972" s="43">
        <f t="shared" si="154"/>
        <v>0.2869626825717736</v>
      </c>
      <c r="N972" s="43">
        <f t="shared" si="155"/>
        <v>0.31212433741105228</v>
      </c>
    </row>
    <row r="973" spans="1:14" x14ac:dyDescent="0.25">
      <c r="A973" s="11" t="s">
        <v>48</v>
      </c>
      <c r="B973" s="11" t="s">
        <v>44</v>
      </c>
      <c r="C973" s="11" t="s">
        <v>0</v>
      </c>
      <c r="D973" s="11" t="s">
        <v>53</v>
      </c>
      <c r="E973" s="49">
        <v>2982157</v>
      </c>
      <c r="F973" s="15">
        <v>1.9</v>
      </c>
      <c r="G973" s="16">
        <f t="shared" si="147"/>
        <v>113321.966</v>
      </c>
      <c r="H973" s="16">
        <f t="shared" si="148"/>
        <v>2868835.034</v>
      </c>
      <c r="I973" s="16">
        <f t="shared" si="149"/>
        <v>3095478.966</v>
      </c>
      <c r="J973" s="43">
        <v>0.202012088926703</v>
      </c>
      <c r="K973" s="44">
        <v>1.8</v>
      </c>
      <c r="L973" s="43">
        <f t="shared" si="153"/>
        <v>7.2724352013613077E-3</v>
      </c>
      <c r="M973" s="43">
        <f t="shared" si="154"/>
        <v>0.19473965372534169</v>
      </c>
      <c r="N973" s="43">
        <f t="shared" si="155"/>
        <v>0.20928452412806431</v>
      </c>
    </row>
    <row r="974" spans="1:14" x14ac:dyDescent="0.25">
      <c r="A974" s="11" t="s">
        <v>48</v>
      </c>
      <c r="B974" s="11" t="s">
        <v>19</v>
      </c>
      <c r="C974" s="11" t="s">
        <v>21</v>
      </c>
      <c r="D974" s="11" t="s">
        <v>54</v>
      </c>
      <c r="E974" s="49">
        <v>236645</v>
      </c>
      <c r="F974" s="15">
        <v>5.3</v>
      </c>
      <c r="G974" s="16">
        <f t="shared" si="147"/>
        <v>25084.37</v>
      </c>
      <c r="H974" s="16">
        <f t="shared" si="148"/>
        <v>211560.63</v>
      </c>
      <c r="I974" s="16">
        <f t="shared" si="149"/>
        <v>261729.37</v>
      </c>
      <c r="J974" s="43">
        <v>7.3109342870136027E-2</v>
      </c>
      <c r="K974" s="44">
        <v>5.3</v>
      </c>
      <c r="L974" s="43">
        <f t="shared" si="153"/>
        <v>7.7495903442344185E-3</v>
      </c>
      <c r="M974" s="43">
        <f t="shared" si="154"/>
        <v>6.5359752525901607E-2</v>
      </c>
      <c r="N974" s="43">
        <f t="shared" si="155"/>
        <v>8.0858933214370446E-2</v>
      </c>
    </row>
    <row r="975" spans="1:14" x14ac:dyDescent="0.25">
      <c r="A975" s="11" t="s">
        <v>48</v>
      </c>
      <c r="B975" s="11" t="s">
        <v>19</v>
      </c>
      <c r="C975" s="11" t="s">
        <v>31</v>
      </c>
      <c r="D975" s="11" t="s">
        <v>54</v>
      </c>
      <c r="E975" s="49">
        <v>725065</v>
      </c>
      <c r="F975" s="15">
        <v>3.9</v>
      </c>
      <c r="G975" s="16">
        <f t="shared" si="147"/>
        <v>56555.07</v>
      </c>
      <c r="H975" s="16">
        <f t="shared" si="148"/>
        <v>668509.93000000005</v>
      </c>
      <c r="I975" s="16">
        <f t="shared" si="149"/>
        <v>781620.07</v>
      </c>
      <c r="J975" s="43">
        <v>0.15422537518074658</v>
      </c>
      <c r="K975" s="44">
        <v>3.9</v>
      </c>
      <c r="L975" s="43">
        <f t="shared" si="153"/>
        <v>1.2029579264098233E-2</v>
      </c>
      <c r="M975" s="43">
        <f t="shared" si="154"/>
        <v>0.14219579591664835</v>
      </c>
      <c r="N975" s="43">
        <f t="shared" si="155"/>
        <v>0.16625495444484481</v>
      </c>
    </row>
    <row r="976" spans="1:14" x14ac:dyDescent="0.25">
      <c r="A976" s="11" t="s">
        <v>48</v>
      </c>
      <c r="B976" s="11" t="s">
        <v>19</v>
      </c>
      <c r="C976" s="11" t="s">
        <v>32</v>
      </c>
      <c r="D976" s="11" t="s">
        <v>54</v>
      </c>
      <c r="E976" s="49">
        <v>1166498</v>
      </c>
      <c r="F976" s="15">
        <v>2.8</v>
      </c>
      <c r="G976" s="16">
        <f t="shared" ref="G976:G1039" si="156">2*(E976*F976/100)</f>
        <v>65323.887999999999</v>
      </c>
      <c r="H976" s="16">
        <f t="shared" ref="H976:H1039" si="157">E976-G976</f>
        <v>1101174.112</v>
      </c>
      <c r="I976" s="16">
        <f t="shared" ref="I976:I1039" si="158">E976+G976</f>
        <v>1231821.888</v>
      </c>
      <c r="J976" s="43">
        <v>0.17014709106320017</v>
      </c>
      <c r="K976" s="44">
        <v>2.8</v>
      </c>
      <c r="L976" s="43">
        <f t="shared" si="153"/>
        <v>9.5282370995392086E-3</v>
      </c>
      <c r="M976" s="43">
        <f t="shared" si="154"/>
        <v>0.16061885396366096</v>
      </c>
      <c r="N976" s="43">
        <f t="shared" si="155"/>
        <v>0.17967532816273937</v>
      </c>
    </row>
    <row r="977" spans="1:14" x14ac:dyDescent="0.25">
      <c r="A977" s="11" t="s">
        <v>48</v>
      </c>
      <c r="B977" s="11" t="s">
        <v>19</v>
      </c>
      <c r="C977" s="11" t="s">
        <v>22</v>
      </c>
      <c r="D977" s="11" t="s">
        <v>54</v>
      </c>
      <c r="E977" s="49">
        <v>1468995</v>
      </c>
      <c r="F977" s="15">
        <v>2.9</v>
      </c>
      <c r="G977" s="16">
        <f t="shared" si="156"/>
        <v>85201.71</v>
      </c>
      <c r="H977" s="16">
        <f t="shared" si="157"/>
        <v>1383793.29</v>
      </c>
      <c r="I977" s="16">
        <f t="shared" si="158"/>
        <v>1554196.71</v>
      </c>
      <c r="J977" s="43">
        <v>0.15281741554390391</v>
      </c>
      <c r="K977" s="44">
        <v>2.9</v>
      </c>
      <c r="L977" s="43">
        <f t="shared" si="153"/>
        <v>8.8634101015464262E-3</v>
      </c>
      <c r="M977" s="43">
        <f t="shared" si="154"/>
        <v>0.14395400544235748</v>
      </c>
      <c r="N977" s="43">
        <f t="shared" si="155"/>
        <v>0.16168082564545033</v>
      </c>
    </row>
    <row r="978" spans="1:14" x14ac:dyDescent="0.25">
      <c r="A978" s="11" t="s">
        <v>48</v>
      </c>
      <c r="B978" s="11" t="s">
        <v>19</v>
      </c>
      <c r="C978" s="11" t="s">
        <v>1</v>
      </c>
      <c r="D978" s="11" t="s">
        <v>54</v>
      </c>
      <c r="E978" s="49">
        <v>679751</v>
      </c>
      <c r="F978" s="15">
        <v>2.7</v>
      </c>
      <c r="G978" s="16">
        <f t="shared" si="156"/>
        <v>36706.554000000004</v>
      </c>
      <c r="H978" s="16">
        <f t="shared" si="157"/>
        <v>643044.446</v>
      </c>
      <c r="I978" s="16">
        <f t="shared" si="158"/>
        <v>716457.554</v>
      </c>
      <c r="J978" s="43">
        <v>0.14373697831588933</v>
      </c>
      <c r="K978" s="44">
        <v>2.9</v>
      </c>
      <c r="L978" s="43">
        <f t="shared" si="153"/>
        <v>8.336744742321581E-3</v>
      </c>
      <c r="M978" s="43">
        <f t="shared" si="154"/>
        <v>0.13540023357356776</v>
      </c>
      <c r="N978" s="43">
        <f t="shared" si="155"/>
        <v>0.1520737230582109</v>
      </c>
    </row>
    <row r="979" spans="1:14" x14ac:dyDescent="0.25">
      <c r="A979" s="11" t="s">
        <v>48</v>
      </c>
      <c r="B979" s="11" t="s">
        <v>19</v>
      </c>
      <c r="C979" s="11" t="s">
        <v>0</v>
      </c>
      <c r="D979" s="11" t="s">
        <v>54</v>
      </c>
      <c r="E979" s="49">
        <v>4276954</v>
      </c>
      <c r="F979" s="15">
        <v>1.3</v>
      </c>
      <c r="G979" s="16">
        <f t="shared" si="156"/>
        <v>111200.804</v>
      </c>
      <c r="H979" s="16">
        <f t="shared" si="157"/>
        <v>4165753.196</v>
      </c>
      <c r="I979" s="16">
        <f t="shared" si="158"/>
        <v>4388154.8039999995</v>
      </c>
      <c r="J979" s="43">
        <v>0.14679328893815383</v>
      </c>
      <c r="K979" s="44">
        <v>1.3</v>
      </c>
      <c r="L979" s="43">
        <f t="shared" si="153"/>
        <v>3.8166255123919996E-3</v>
      </c>
      <c r="M979" s="43">
        <f t="shared" si="154"/>
        <v>0.14297666342576182</v>
      </c>
      <c r="N979" s="43">
        <f t="shared" si="155"/>
        <v>0.15060991445054583</v>
      </c>
    </row>
    <row r="980" spans="1:14" x14ac:dyDescent="0.25">
      <c r="A980" s="11" t="s">
        <v>48</v>
      </c>
      <c r="B980" s="11" t="s">
        <v>30</v>
      </c>
      <c r="C980" s="11" t="s">
        <v>21</v>
      </c>
      <c r="D980" s="11" t="s">
        <v>54</v>
      </c>
      <c r="E980" s="49">
        <v>131467</v>
      </c>
      <c r="F980" s="15">
        <v>6.8</v>
      </c>
      <c r="G980" s="16">
        <f t="shared" si="156"/>
        <v>17879.511999999999</v>
      </c>
      <c r="H980" s="16">
        <f t="shared" si="157"/>
        <v>113587.488</v>
      </c>
      <c r="I980" s="16">
        <f t="shared" si="158"/>
        <v>149346.51199999999</v>
      </c>
      <c r="J980" s="43">
        <v>7.9334628753500044E-2</v>
      </c>
      <c r="K980" s="44">
        <v>6.8</v>
      </c>
      <c r="L980" s="43">
        <f t="shared" si="153"/>
        <v>1.0789509510476004E-2</v>
      </c>
      <c r="M980" s="43">
        <f t="shared" si="154"/>
        <v>6.8545119243024033E-2</v>
      </c>
      <c r="N980" s="43">
        <f t="shared" si="155"/>
        <v>9.0124138263976056E-2</v>
      </c>
    </row>
    <row r="981" spans="1:14" x14ac:dyDescent="0.25">
      <c r="A981" s="11" t="s">
        <v>48</v>
      </c>
      <c r="B981" s="11" t="s">
        <v>30</v>
      </c>
      <c r="C981" s="11" t="s">
        <v>31</v>
      </c>
      <c r="D981" s="11" t="s">
        <v>54</v>
      </c>
      <c r="E981" s="49">
        <v>399024</v>
      </c>
      <c r="F981" s="15">
        <v>4.9000000000000004</v>
      </c>
      <c r="G981" s="16">
        <f t="shared" si="156"/>
        <v>39104.351999999999</v>
      </c>
      <c r="H981" s="16">
        <f t="shared" si="157"/>
        <v>359919.64799999999</v>
      </c>
      <c r="I981" s="16">
        <f t="shared" si="158"/>
        <v>438128.35200000001</v>
      </c>
      <c r="J981" s="43">
        <v>0.16720968131919248</v>
      </c>
      <c r="K981" s="44">
        <v>4.7</v>
      </c>
      <c r="L981" s="43">
        <f t="shared" si="153"/>
        <v>1.5717710044004095E-2</v>
      </c>
      <c r="M981" s="43">
        <f t="shared" si="154"/>
        <v>0.15149197127518838</v>
      </c>
      <c r="N981" s="43">
        <f t="shared" si="155"/>
        <v>0.18292739136319658</v>
      </c>
    </row>
    <row r="982" spans="1:14" x14ac:dyDescent="0.25">
      <c r="A982" s="11" t="s">
        <v>48</v>
      </c>
      <c r="B982" s="11" t="s">
        <v>30</v>
      </c>
      <c r="C982" s="11" t="s">
        <v>32</v>
      </c>
      <c r="D982" s="11" t="s">
        <v>54</v>
      </c>
      <c r="E982" s="49">
        <v>626756</v>
      </c>
      <c r="F982" s="15">
        <v>4.0999999999999996</v>
      </c>
      <c r="G982" s="16">
        <f t="shared" si="156"/>
        <v>51393.991999999991</v>
      </c>
      <c r="H982" s="16">
        <f t="shared" si="157"/>
        <v>575362.00800000003</v>
      </c>
      <c r="I982" s="16">
        <f t="shared" si="158"/>
        <v>678149.99199999997</v>
      </c>
      <c r="J982" s="43">
        <v>0.18340377765734678</v>
      </c>
      <c r="K982" s="44">
        <v>4</v>
      </c>
      <c r="L982" s="43">
        <f t="shared" si="153"/>
        <v>1.4672302212587742E-2</v>
      </c>
      <c r="M982" s="43">
        <f t="shared" si="154"/>
        <v>0.16873147544475903</v>
      </c>
      <c r="N982" s="43">
        <f t="shared" si="155"/>
        <v>0.19807607986993453</v>
      </c>
    </row>
    <row r="983" spans="1:14" x14ac:dyDescent="0.25">
      <c r="A983" s="11" t="s">
        <v>48</v>
      </c>
      <c r="B983" s="11" t="s">
        <v>30</v>
      </c>
      <c r="C983" s="11" t="s">
        <v>22</v>
      </c>
      <c r="D983" s="11" t="s">
        <v>54</v>
      </c>
      <c r="E983" s="49">
        <v>778061</v>
      </c>
      <c r="F983" s="15">
        <v>3.5</v>
      </c>
      <c r="G983" s="16">
        <f t="shared" si="156"/>
        <v>54464.27</v>
      </c>
      <c r="H983" s="16">
        <f t="shared" si="157"/>
        <v>723596.73</v>
      </c>
      <c r="I983" s="16">
        <f t="shared" si="158"/>
        <v>832525.27</v>
      </c>
      <c r="J983" s="43">
        <v>0.16335129426856165</v>
      </c>
      <c r="K983" s="44">
        <v>3.5</v>
      </c>
      <c r="L983" s="43">
        <f t="shared" si="153"/>
        <v>1.1434590598799317E-2</v>
      </c>
      <c r="M983" s="43">
        <f t="shared" si="154"/>
        <v>0.15191670366976234</v>
      </c>
      <c r="N983" s="43">
        <f t="shared" si="155"/>
        <v>0.17478588486736096</v>
      </c>
    </row>
    <row r="984" spans="1:14" x14ac:dyDescent="0.25">
      <c r="A984" s="11" t="s">
        <v>48</v>
      </c>
      <c r="B984" s="11" t="s">
        <v>30</v>
      </c>
      <c r="C984" s="11" t="s">
        <v>1</v>
      </c>
      <c r="D984" s="11" t="s">
        <v>54</v>
      </c>
      <c r="E984" s="49">
        <v>306192</v>
      </c>
      <c r="F984" s="15">
        <v>3.6</v>
      </c>
      <c r="G984" s="16">
        <f t="shared" si="156"/>
        <v>22045.824000000001</v>
      </c>
      <c r="H984" s="16">
        <f t="shared" si="157"/>
        <v>284146.17599999998</v>
      </c>
      <c r="I984" s="16">
        <f t="shared" si="158"/>
        <v>328237.82400000002</v>
      </c>
      <c r="J984" s="43">
        <v>0.14243701114498716</v>
      </c>
      <c r="K984" s="44">
        <v>4.5</v>
      </c>
      <c r="L984" s="43">
        <f t="shared" si="153"/>
        <v>1.2819331003048844E-2</v>
      </c>
      <c r="M984" s="43">
        <f t="shared" si="154"/>
        <v>0.12961768014193831</v>
      </c>
      <c r="N984" s="43">
        <f t="shared" si="155"/>
        <v>0.15525634214803602</v>
      </c>
    </row>
    <row r="985" spans="1:14" x14ac:dyDescent="0.25">
      <c r="A985" s="11" t="s">
        <v>48</v>
      </c>
      <c r="B985" s="11" t="s">
        <v>30</v>
      </c>
      <c r="C985" s="11" t="s">
        <v>0</v>
      </c>
      <c r="D985" s="11" t="s">
        <v>54</v>
      </c>
      <c r="E985" s="49">
        <v>2241500</v>
      </c>
      <c r="F985" s="15">
        <v>1.9</v>
      </c>
      <c r="G985" s="16">
        <f t="shared" si="156"/>
        <v>85177</v>
      </c>
      <c r="H985" s="16">
        <f t="shared" si="157"/>
        <v>2156323</v>
      </c>
      <c r="I985" s="16">
        <f t="shared" si="158"/>
        <v>2326677</v>
      </c>
      <c r="J985" s="43">
        <v>0.15594534044506236</v>
      </c>
      <c r="K985" s="44">
        <v>1.9</v>
      </c>
      <c r="L985" s="43">
        <f t="shared" si="153"/>
        <v>5.9259229369123699E-3</v>
      </c>
      <c r="M985" s="43">
        <f t="shared" si="154"/>
        <v>0.15001941750814998</v>
      </c>
      <c r="N985" s="43">
        <f t="shared" si="155"/>
        <v>0.16187126338197474</v>
      </c>
    </row>
    <row r="986" spans="1:14" x14ac:dyDescent="0.25">
      <c r="A986" s="11" t="s">
        <v>48</v>
      </c>
      <c r="B986" s="11" t="s">
        <v>44</v>
      </c>
      <c r="C986" s="11" t="s">
        <v>21</v>
      </c>
      <c r="D986" s="11" t="s">
        <v>54</v>
      </c>
      <c r="E986" s="49">
        <v>105178</v>
      </c>
      <c r="F986" s="15">
        <v>7.7</v>
      </c>
      <c r="G986" s="16">
        <f t="shared" si="156"/>
        <v>16197.412</v>
      </c>
      <c r="H986" s="16">
        <f t="shared" si="157"/>
        <v>88980.588000000003</v>
      </c>
      <c r="I986" s="16">
        <f t="shared" si="158"/>
        <v>121375.412</v>
      </c>
      <c r="J986" s="43">
        <v>6.6579141936921424E-2</v>
      </c>
      <c r="K986" s="44">
        <v>7.7</v>
      </c>
      <c r="L986" s="43">
        <f t="shared" si="153"/>
        <v>1.0253187858285899E-2</v>
      </c>
      <c r="M986" s="43">
        <f t="shared" si="154"/>
        <v>5.6325954078635526E-2</v>
      </c>
      <c r="N986" s="43">
        <f t="shared" si="155"/>
        <v>7.6832329795207321E-2</v>
      </c>
    </row>
    <row r="987" spans="1:14" x14ac:dyDescent="0.25">
      <c r="A987" s="11" t="s">
        <v>48</v>
      </c>
      <c r="B987" s="11" t="s">
        <v>44</v>
      </c>
      <c r="C987" s="11" t="s">
        <v>31</v>
      </c>
      <c r="D987" s="11" t="s">
        <v>54</v>
      </c>
      <c r="E987" s="49">
        <v>326041</v>
      </c>
      <c r="F987" s="15">
        <v>5.2</v>
      </c>
      <c r="G987" s="16">
        <f t="shared" si="156"/>
        <v>33908.263999999996</v>
      </c>
      <c r="H987" s="16">
        <f t="shared" si="157"/>
        <v>292132.73600000003</v>
      </c>
      <c r="I987" s="16">
        <f t="shared" si="158"/>
        <v>359949.26399999997</v>
      </c>
      <c r="J987" s="43">
        <v>0.14084057426354177</v>
      </c>
      <c r="K987" s="44">
        <v>5.2</v>
      </c>
      <c r="L987" s="43">
        <f t="shared" si="153"/>
        <v>1.4647419723408344E-2</v>
      </c>
      <c r="M987" s="43">
        <f t="shared" si="154"/>
        <v>0.12619315454013341</v>
      </c>
      <c r="N987" s="43">
        <f t="shared" si="155"/>
        <v>0.15548799398695012</v>
      </c>
    </row>
    <row r="988" spans="1:14" x14ac:dyDescent="0.25">
      <c r="A988" s="11" t="s">
        <v>48</v>
      </c>
      <c r="B988" s="11" t="s">
        <v>44</v>
      </c>
      <c r="C988" s="11" t="s">
        <v>32</v>
      </c>
      <c r="D988" s="11" t="s">
        <v>54</v>
      </c>
      <c r="E988" s="49">
        <v>539742</v>
      </c>
      <c r="F988" s="15">
        <v>4.0999999999999996</v>
      </c>
      <c r="G988" s="16">
        <f t="shared" si="156"/>
        <v>44258.843999999997</v>
      </c>
      <c r="H988" s="16">
        <f t="shared" si="157"/>
        <v>495483.15600000002</v>
      </c>
      <c r="I988" s="16">
        <f t="shared" si="158"/>
        <v>584000.84400000004</v>
      </c>
      <c r="J988" s="43">
        <v>0.15697178828343461</v>
      </c>
      <c r="K988" s="44">
        <v>4</v>
      </c>
      <c r="L988" s="43">
        <f t="shared" si="153"/>
        <v>1.255774306267477E-2</v>
      </c>
      <c r="M988" s="43">
        <f t="shared" si="154"/>
        <v>0.14441404522075985</v>
      </c>
      <c r="N988" s="43">
        <f t="shared" si="155"/>
        <v>0.16952953134610937</v>
      </c>
    </row>
    <row r="989" spans="1:14" x14ac:dyDescent="0.25">
      <c r="A989" s="11" t="s">
        <v>48</v>
      </c>
      <c r="B989" s="11" t="s">
        <v>44</v>
      </c>
      <c r="C989" s="11" t="s">
        <v>22</v>
      </c>
      <c r="D989" s="11" t="s">
        <v>54</v>
      </c>
      <c r="E989" s="49">
        <v>690934</v>
      </c>
      <c r="F989" s="15">
        <v>4.2</v>
      </c>
      <c r="G989" s="16">
        <f t="shared" si="156"/>
        <v>58038.456000000006</v>
      </c>
      <c r="H989" s="16">
        <f t="shared" si="157"/>
        <v>632895.54399999999</v>
      </c>
      <c r="I989" s="16">
        <f t="shared" si="158"/>
        <v>748972.45600000001</v>
      </c>
      <c r="J989" s="43">
        <v>0.14247145813774284</v>
      </c>
      <c r="K989" s="44">
        <v>4.2</v>
      </c>
      <c r="L989" s="43">
        <f t="shared" si="153"/>
        <v>1.1967602483570398E-2</v>
      </c>
      <c r="M989" s="43">
        <f t="shared" si="154"/>
        <v>0.13050385565417244</v>
      </c>
      <c r="N989" s="43">
        <f t="shared" si="155"/>
        <v>0.15443906062131324</v>
      </c>
    </row>
    <row r="990" spans="1:14" x14ac:dyDescent="0.25">
      <c r="A990" s="11" t="s">
        <v>48</v>
      </c>
      <c r="B990" s="11" t="s">
        <v>44</v>
      </c>
      <c r="C990" s="11" t="s">
        <v>1</v>
      </c>
      <c r="D990" s="11" t="s">
        <v>54</v>
      </c>
      <c r="E990" s="49">
        <v>373559</v>
      </c>
      <c r="F990" s="15">
        <v>3.3</v>
      </c>
      <c r="G990" s="16">
        <f t="shared" si="156"/>
        <v>24654.894</v>
      </c>
      <c r="H990" s="16">
        <f t="shared" si="157"/>
        <v>348904.10600000003</v>
      </c>
      <c r="I990" s="16">
        <f t="shared" si="158"/>
        <v>398213.89399999997</v>
      </c>
      <c r="J990" s="43">
        <v>0.14482034065203445</v>
      </c>
      <c r="K990" s="44">
        <v>3.6</v>
      </c>
      <c r="L990" s="43">
        <f t="shared" si="153"/>
        <v>1.0427064526946481E-2</v>
      </c>
      <c r="M990" s="43">
        <f t="shared" si="154"/>
        <v>0.13439327612508797</v>
      </c>
      <c r="N990" s="43">
        <f t="shared" si="155"/>
        <v>0.15524740517898092</v>
      </c>
    </row>
    <row r="991" spans="1:14" x14ac:dyDescent="0.25">
      <c r="A991" s="11" t="s">
        <v>48</v>
      </c>
      <c r="B991" s="11" t="s">
        <v>44</v>
      </c>
      <c r="C991" s="11" t="s">
        <v>0</v>
      </c>
      <c r="D991" s="11" t="s">
        <v>54</v>
      </c>
      <c r="E991" s="49">
        <v>2035454</v>
      </c>
      <c r="F991" s="15">
        <v>1.9</v>
      </c>
      <c r="G991" s="16">
        <f t="shared" si="156"/>
        <v>77347.251999999993</v>
      </c>
      <c r="H991" s="16">
        <f t="shared" si="157"/>
        <v>1958106.7479999999</v>
      </c>
      <c r="I991" s="16">
        <f t="shared" si="158"/>
        <v>2112801.2519999999</v>
      </c>
      <c r="J991" s="43">
        <v>0.13788218207633379</v>
      </c>
      <c r="K991" s="44">
        <v>1.9</v>
      </c>
      <c r="L991" s="43">
        <f t="shared" si="153"/>
        <v>5.2395229189006846E-3</v>
      </c>
      <c r="M991" s="43">
        <f t="shared" si="154"/>
        <v>0.13264265915743312</v>
      </c>
      <c r="N991" s="43">
        <f t="shared" si="155"/>
        <v>0.14312170499523447</v>
      </c>
    </row>
    <row r="992" spans="1:14" x14ac:dyDescent="0.25">
      <c r="A992" s="11" t="s">
        <v>48</v>
      </c>
      <c r="B992" s="11" t="s">
        <v>19</v>
      </c>
      <c r="C992" s="11" t="s">
        <v>21</v>
      </c>
      <c r="D992" s="11" t="s">
        <v>18</v>
      </c>
      <c r="E992" s="49">
        <v>2664187</v>
      </c>
      <c r="F992" s="15">
        <v>1</v>
      </c>
      <c r="G992" s="16">
        <f t="shared" si="156"/>
        <v>53283.74</v>
      </c>
      <c r="H992" s="16">
        <f t="shared" si="157"/>
        <v>2610903.2599999998</v>
      </c>
      <c r="I992" s="16">
        <f t="shared" si="158"/>
        <v>2717470.74</v>
      </c>
      <c r="J992" s="43">
        <v>0.82307659512416953</v>
      </c>
      <c r="K992" s="44">
        <v>1</v>
      </c>
      <c r="L992" s="43">
        <f t="shared" si="153"/>
        <v>1.6461531902483392E-2</v>
      </c>
      <c r="M992" s="43">
        <f t="shared" si="154"/>
        <v>0.80661506322168619</v>
      </c>
      <c r="N992" s="43">
        <f t="shared" si="155"/>
        <v>0.83953812702665287</v>
      </c>
    </row>
    <row r="993" spans="1:14" x14ac:dyDescent="0.25">
      <c r="A993" s="11" t="s">
        <v>48</v>
      </c>
      <c r="B993" s="11" t="s">
        <v>19</v>
      </c>
      <c r="C993" s="11" t="s">
        <v>31</v>
      </c>
      <c r="D993" s="11" t="s">
        <v>18</v>
      </c>
      <c r="E993" s="49">
        <v>2240821</v>
      </c>
      <c r="F993" s="15">
        <v>1.5</v>
      </c>
      <c r="G993" s="16">
        <f t="shared" si="156"/>
        <v>67224.63</v>
      </c>
      <c r="H993" s="16">
        <f t="shared" si="157"/>
        <v>2173596.37</v>
      </c>
      <c r="I993" s="16">
        <f t="shared" si="158"/>
        <v>2308045.63</v>
      </c>
      <c r="J993" s="43">
        <v>0.47663514228089304</v>
      </c>
      <c r="K993" s="44">
        <v>1.5</v>
      </c>
      <c r="L993" s="43">
        <f t="shared" si="153"/>
        <v>1.4299054268426791E-2</v>
      </c>
      <c r="M993" s="43">
        <f t="shared" si="154"/>
        <v>0.46233608801246623</v>
      </c>
      <c r="N993" s="43">
        <f t="shared" si="155"/>
        <v>0.49093419654931986</v>
      </c>
    </row>
    <row r="994" spans="1:14" x14ac:dyDescent="0.25">
      <c r="A994" s="11" t="s">
        <v>48</v>
      </c>
      <c r="B994" s="11" t="s">
        <v>19</v>
      </c>
      <c r="C994" s="11" t="s">
        <v>32</v>
      </c>
      <c r="D994" s="11" t="s">
        <v>18</v>
      </c>
      <c r="E994" s="49">
        <v>2784427</v>
      </c>
      <c r="F994" s="15">
        <v>1.8</v>
      </c>
      <c r="G994" s="16">
        <f t="shared" si="156"/>
        <v>100239.37200000002</v>
      </c>
      <c r="H994" s="16">
        <f t="shared" si="157"/>
        <v>2684187.628</v>
      </c>
      <c r="I994" s="16">
        <f t="shared" si="158"/>
        <v>2884666.372</v>
      </c>
      <c r="J994" s="43">
        <v>0.40614056288809175</v>
      </c>
      <c r="K994" s="44">
        <v>1.7</v>
      </c>
      <c r="L994" s="43">
        <f t="shared" si="153"/>
        <v>1.380877913819512E-2</v>
      </c>
      <c r="M994" s="43">
        <f t="shared" si="154"/>
        <v>0.39233178374989663</v>
      </c>
      <c r="N994" s="43">
        <f t="shared" si="155"/>
        <v>0.41994934202628686</v>
      </c>
    </row>
    <row r="995" spans="1:14" x14ac:dyDescent="0.25">
      <c r="A995" s="11" t="s">
        <v>48</v>
      </c>
      <c r="B995" s="11" t="s">
        <v>19</v>
      </c>
      <c r="C995" s="11" t="s">
        <v>22</v>
      </c>
      <c r="D995" s="11" t="s">
        <v>18</v>
      </c>
      <c r="E995" s="49">
        <v>3083615</v>
      </c>
      <c r="F995" s="15">
        <v>1.5</v>
      </c>
      <c r="G995" s="16">
        <f t="shared" si="156"/>
        <v>92508.45</v>
      </c>
      <c r="H995" s="16">
        <f t="shared" si="157"/>
        <v>2991106.55</v>
      </c>
      <c r="I995" s="16">
        <f t="shared" si="158"/>
        <v>3176123.45</v>
      </c>
      <c r="J995" s="43">
        <v>0.32078398825892207</v>
      </c>
      <c r="K995" s="44">
        <v>1.5</v>
      </c>
      <c r="L995" s="43">
        <f t="shared" si="153"/>
        <v>9.6235196477676629E-3</v>
      </c>
      <c r="M995" s="43">
        <f t="shared" si="154"/>
        <v>0.31116046861115443</v>
      </c>
      <c r="N995" s="43">
        <f t="shared" si="155"/>
        <v>0.33040750790668971</v>
      </c>
    </row>
    <row r="996" spans="1:14" x14ac:dyDescent="0.25">
      <c r="A996" s="11" t="s">
        <v>48</v>
      </c>
      <c r="B996" s="11" t="s">
        <v>19</v>
      </c>
      <c r="C996" s="11" t="s">
        <v>1</v>
      </c>
      <c r="D996" s="11" t="s">
        <v>18</v>
      </c>
      <c r="E996" s="49">
        <v>1675983</v>
      </c>
      <c r="F996" s="15">
        <v>1.4</v>
      </c>
      <c r="G996" s="16">
        <f t="shared" si="156"/>
        <v>46927.523999999998</v>
      </c>
      <c r="H996" s="16">
        <f t="shared" si="157"/>
        <v>1629055.476</v>
      </c>
      <c r="I996" s="16">
        <f t="shared" si="158"/>
        <v>1722910.524</v>
      </c>
      <c r="J996" s="43">
        <v>0.35439555385545463</v>
      </c>
      <c r="K996" s="44">
        <v>1.4</v>
      </c>
      <c r="L996" s="43">
        <f t="shared" si="153"/>
        <v>9.9230755079527284E-3</v>
      </c>
      <c r="M996" s="43">
        <f t="shared" si="154"/>
        <v>0.34447247834750189</v>
      </c>
      <c r="N996" s="43">
        <f t="shared" si="155"/>
        <v>0.36431862936340736</v>
      </c>
    </row>
    <row r="997" spans="1:14" x14ac:dyDescent="0.25">
      <c r="A997" s="11" t="s">
        <v>48</v>
      </c>
      <c r="B997" s="11" t="s">
        <v>19</v>
      </c>
      <c r="C997" s="11" t="s">
        <v>0</v>
      </c>
      <c r="D997" s="11" t="s">
        <v>18</v>
      </c>
      <c r="E997" s="49">
        <v>12449033</v>
      </c>
      <c r="F997" s="15">
        <v>0.7</v>
      </c>
      <c r="G997" s="16">
        <f t="shared" si="156"/>
        <v>174286.462</v>
      </c>
      <c r="H997" s="16">
        <f t="shared" si="157"/>
        <v>12274746.538000001</v>
      </c>
      <c r="I997" s="16">
        <f t="shared" si="158"/>
        <v>12623319.461999999</v>
      </c>
      <c r="J997" s="43">
        <v>0.42727476100271639</v>
      </c>
      <c r="K997" s="44">
        <v>0.7</v>
      </c>
      <c r="L997" s="43">
        <f t="shared" si="153"/>
        <v>5.9818466540380285E-3</v>
      </c>
      <c r="M997" s="43">
        <f t="shared" si="154"/>
        <v>0.42129291434867838</v>
      </c>
      <c r="N997" s="43">
        <f t="shared" si="155"/>
        <v>0.43325660765675439</v>
      </c>
    </row>
    <row r="998" spans="1:14" x14ac:dyDescent="0.25">
      <c r="A998" s="11" t="s">
        <v>48</v>
      </c>
      <c r="B998" s="11" t="s">
        <v>30</v>
      </c>
      <c r="C998" s="11" t="s">
        <v>21</v>
      </c>
      <c r="D998" s="11" t="s">
        <v>18</v>
      </c>
      <c r="E998" s="49">
        <v>1353318</v>
      </c>
      <c r="F998" s="15">
        <v>2</v>
      </c>
      <c r="G998" s="16">
        <f t="shared" si="156"/>
        <v>54132.72</v>
      </c>
      <c r="H998" s="16">
        <f t="shared" si="157"/>
        <v>1299185.28</v>
      </c>
      <c r="I998" s="16">
        <f t="shared" si="158"/>
        <v>1407450.72</v>
      </c>
      <c r="J998" s="43">
        <v>0.81666867818866462</v>
      </c>
      <c r="K998" s="44">
        <v>1.4</v>
      </c>
      <c r="L998" s="43">
        <f t="shared" ref="L998:L1009" si="159">2*(J998*K998/100)</f>
        <v>2.2866722989282606E-2</v>
      </c>
      <c r="M998" s="43">
        <f t="shared" ref="M998:M1009" si="160">J998-L998</f>
        <v>0.79380195519938201</v>
      </c>
      <c r="N998" s="43">
        <f t="shared" ref="N998:N1009" si="161">J998+L998</f>
        <v>0.83953540117794723</v>
      </c>
    </row>
    <row r="999" spans="1:14" x14ac:dyDescent="0.25">
      <c r="A999" s="11" t="s">
        <v>48</v>
      </c>
      <c r="B999" s="11" t="s">
        <v>30</v>
      </c>
      <c r="C999" s="11" t="s">
        <v>31</v>
      </c>
      <c r="D999" s="11" t="s">
        <v>18</v>
      </c>
      <c r="E999" s="49">
        <v>1025369</v>
      </c>
      <c r="F999" s="15">
        <v>2</v>
      </c>
      <c r="G999" s="16">
        <f t="shared" si="156"/>
        <v>41014.76</v>
      </c>
      <c r="H999" s="16">
        <f t="shared" si="157"/>
        <v>984354.24</v>
      </c>
      <c r="I999" s="16">
        <f t="shared" si="158"/>
        <v>1066383.76</v>
      </c>
      <c r="J999" s="43">
        <v>0.42967747234396692</v>
      </c>
      <c r="K999" s="44">
        <v>1.9</v>
      </c>
      <c r="L999" s="43">
        <f t="shared" si="159"/>
        <v>1.6327743949070741E-2</v>
      </c>
      <c r="M999" s="43">
        <f t="shared" si="160"/>
        <v>0.4133497283948962</v>
      </c>
      <c r="N999" s="43">
        <f t="shared" si="161"/>
        <v>0.44600521629303763</v>
      </c>
    </row>
    <row r="1000" spans="1:14" x14ac:dyDescent="0.25">
      <c r="A1000" s="11" t="s">
        <v>48</v>
      </c>
      <c r="B1000" s="11" t="s">
        <v>30</v>
      </c>
      <c r="C1000" s="11" t="s">
        <v>32</v>
      </c>
      <c r="D1000" s="11" t="s">
        <v>18</v>
      </c>
      <c r="E1000" s="49">
        <v>1200034</v>
      </c>
      <c r="F1000" s="15">
        <v>2.8</v>
      </c>
      <c r="G1000" s="16">
        <f t="shared" si="156"/>
        <v>67201.903999999995</v>
      </c>
      <c r="H1000" s="16">
        <f t="shared" si="157"/>
        <v>1132832.0959999999</v>
      </c>
      <c r="I1000" s="16">
        <f t="shared" si="158"/>
        <v>1267235.9040000001</v>
      </c>
      <c r="J1000" s="43">
        <v>0.35115861502284224</v>
      </c>
      <c r="K1000" s="44">
        <v>2.5</v>
      </c>
      <c r="L1000" s="43">
        <f t="shared" si="159"/>
        <v>1.7557930751142113E-2</v>
      </c>
      <c r="M1000" s="43">
        <f t="shared" si="160"/>
        <v>0.33360068427170014</v>
      </c>
      <c r="N1000" s="43">
        <f t="shared" si="161"/>
        <v>0.36871654577398433</v>
      </c>
    </row>
    <row r="1001" spans="1:14" x14ac:dyDescent="0.25">
      <c r="A1001" s="11" t="s">
        <v>48</v>
      </c>
      <c r="B1001" s="11" t="s">
        <v>30</v>
      </c>
      <c r="C1001" s="11" t="s">
        <v>22</v>
      </c>
      <c r="D1001" s="11" t="s">
        <v>18</v>
      </c>
      <c r="E1001" s="49">
        <v>1230375</v>
      </c>
      <c r="F1001" s="15">
        <v>2.9</v>
      </c>
      <c r="G1001" s="16">
        <f t="shared" si="156"/>
        <v>71361.75</v>
      </c>
      <c r="H1001" s="16">
        <f t="shared" si="157"/>
        <v>1159013.25</v>
      </c>
      <c r="I1001" s="16">
        <f t="shared" si="158"/>
        <v>1301736.75</v>
      </c>
      <c r="J1001" s="43">
        <v>0.25831309972570471</v>
      </c>
      <c r="K1001" s="44">
        <v>2.7</v>
      </c>
      <c r="L1001" s="43">
        <f t="shared" si="159"/>
        <v>1.3948907385188057E-2</v>
      </c>
      <c r="M1001" s="43">
        <f t="shared" si="160"/>
        <v>0.24436419234051665</v>
      </c>
      <c r="N1001" s="43">
        <f t="shared" si="161"/>
        <v>0.27226200711089277</v>
      </c>
    </row>
    <row r="1002" spans="1:14" x14ac:dyDescent="0.25">
      <c r="A1002" s="11" t="s">
        <v>48</v>
      </c>
      <c r="B1002" s="11" t="s">
        <v>30</v>
      </c>
      <c r="C1002" s="11" t="s">
        <v>1</v>
      </c>
      <c r="D1002" s="11" t="s">
        <v>18</v>
      </c>
      <c r="E1002" s="49">
        <v>480694</v>
      </c>
      <c r="F1002" s="15">
        <v>2.9</v>
      </c>
      <c r="G1002" s="16">
        <f t="shared" si="156"/>
        <v>27880.251999999997</v>
      </c>
      <c r="H1002" s="16">
        <f t="shared" si="157"/>
        <v>452813.74800000002</v>
      </c>
      <c r="I1002" s="16">
        <f t="shared" si="158"/>
        <v>508574.25199999998</v>
      </c>
      <c r="J1002" s="43">
        <v>0.22361334272393943</v>
      </c>
      <c r="K1002" s="44">
        <v>2.9</v>
      </c>
      <c r="L1002" s="43">
        <f t="shared" si="159"/>
        <v>1.2969573877988487E-2</v>
      </c>
      <c r="M1002" s="43">
        <f t="shared" si="160"/>
        <v>0.21064376884595093</v>
      </c>
      <c r="N1002" s="43">
        <f t="shared" si="161"/>
        <v>0.23658291660192793</v>
      </c>
    </row>
    <row r="1003" spans="1:14" x14ac:dyDescent="0.25">
      <c r="A1003" s="11" t="s">
        <v>48</v>
      </c>
      <c r="B1003" s="11" t="s">
        <v>30</v>
      </c>
      <c r="C1003" s="11" t="s">
        <v>0</v>
      </c>
      <c r="D1003" s="11" t="s">
        <v>18</v>
      </c>
      <c r="E1003" s="49">
        <v>5289790</v>
      </c>
      <c r="F1003" s="15">
        <v>1.2</v>
      </c>
      <c r="G1003" s="16">
        <f t="shared" si="156"/>
        <v>126954.96</v>
      </c>
      <c r="H1003" s="16">
        <f t="shared" si="157"/>
        <v>5162835.04</v>
      </c>
      <c r="I1003" s="16">
        <f t="shared" si="158"/>
        <v>5416744.96</v>
      </c>
      <c r="J1003" s="43">
        <v>0.36802056767025942</v>
      </c>
      <c r="K1003" s="44">
        <v>1</v>
      </c>
      <c r="L1003" s="43">
        <f t="shared" si="159"/>
        <v>7.3604113534051887E-3</v>
      </c>
      <c r="M1003" s="43">
        <f t="shared" si="160"/>
        <v>0.36066015631685422</v>
      </c>
      <c r="N1003" s="43">
        <f t="shared" si="161"/>
        <v>0.37538097902366463</v>
      </c>
    </row>
    <row r="1004" spans="1:14" x14ac:dyDescent="0.25">
      <c r="A1004" s="11" t="s">
        <v>48</v>
      </c>
      <c r="B1004" s="11" t="s">
        <v>44</v>
      </c>
      <c r="C1004" s="11" t="s">
        <v>21</v>
      </c>
      <c r="D1004" s="11" t="s">
        <v>18</v>
      </c>
      <c r="E1004" s="49">
        <v>1310869</v>
      </c>
      <c r="F1004" s="15">
        <v>2</v>
      </c>
      <c r="G1004" s="16">
        <f t="shared" si="156"/>
        <v>52434.76</v>
      </c>
      <c r="H1004" s="16">
        <f t="shared" si="157"/>
        <v>1258434.24</v>
      </c>
      <c r="I1004" s="16">
        <f t="shared" si="158"/>
        <v>1363303.76</v>
      </c>
      <c r="J1004" s="43">
        <v>0.82979837239451459</v>
      </c>
      <c r="K1004" s="44">
        <v>1.4</v>
      </c>
      <c r="L1004" s="43">
        <f t="shared" si="159"/>
        <v>2.3234354427046407E-2</v>
      </c>
      <c r="M1004" s="43">
        <f t="shared" si="160"/>
        <v>0.80656401796746824</v>
      </c>
      <c r="N1004" s="43">
        <f t="shared" si="161"/>
        <v>0.85303272682156095</v>
      </c>
    </row>
    <row r="1005" spans="1:14" x14ac:dyDescent="0.25">
      <c r="A1005" s="11" t="s">
        <v>48</v>
      </c>
      <c r="B1005" s="11" t="s">
        <v>44</v>
      </c>
      <c r="C1005" s="11" t="s">
        <v>31</v>
      </c>
      <c r="D1005" s="11" t="s">
        <v>18</v>
      </c>
      <c r="E1005" s="49">
        <v>1215452</v>
      </c>
      <c r="F1005" s="15">
        <v>2</v>
      </c>
      <c r="G1005" s="16">
        <f t="shared" si="156"/>
        <v>48618.080000000002</v>
      </c>
      <c r="H1005" s="16">
        <f t="shared" si="157"/>
        <v>1166833.92</v>
      </c>
      <c r="I1005" s="16">
        <f t="shared" si="158"/>
        <v>1264070.08</v>
      </c>
      <c r="J1005" s="43">
        <v>0.52504119932698767</v>
      </c>
      <c r="K1005" s="44">
        <v>1.7</v>
      </c>
      <c r="L1005" s="43">
        <f t="shared" si="159"/>
        <v>1.7851400777117582E-2</v>
      </c>
      <c r="M1005" s="43">
        <f t="shared" si="160"/>
        <v>0.50718979854987012</v>
      </c>
      <c r="N1005" s="43">
        <f t="shared" si="161"/>
        <v>0.54289260010410523</v>
      </c>
    </row>
    <row r="1006" spans="1:14" x14ac:dyDescent="0.25">
      <c r="A1006" s="11" t="s">
        <v>48</v>
      </c>
      <c r="B1006" s="11" t="s">
        <v>44</v>
      </c>
      <c r="C1006" s="11" t="s">
        <v>32</v>
      </c>
      <c r="D1006" s="11" t="s">
        <v>18</v>
      </c>
      <c r="E1006" s="49">
        <v>1584393</v>
      </c>
      <c r="F1006" s="15">
        <v>2.2000000000000002</v>
      </c>
      <c r="G1006" s="16">
        <f t="shared" si="156"/>
        <v>69713.292000000001</v>
      </c>
      <c r="H1006" s="16">
        <f t="shared" si="157"/>
        <v>1514679.7080000001</v>
      </c>
      <c r="I1006" s="16">
        <f t="shared" si="158"/>
        <v>1654106.2919999999</v>
      </c>
      <c r="J1006" s="43">
        <v>0.4607849723641218</v>
      </c>
      <c r="K1006" s="44">
        <v>2.5</v>
      </c>
      <c r="L1006" s="43">
        <f t="shared" si="159"/>
        <v>2.3039248618206089E-2</v>
      </c>
      <c r="M1006" s="43">
        <f t="shared" si="160"/>
        <v>0.43774572374591569</v>
      </c>
      <c r="N1006" s="43">
        <f t="shared" si="161"/>
        <v>0.48382422098232791</v>
      </c>
    </row>
    <row r="1007" spans="1:14" x14ac:dyDescent="0.25">
      <c r="A1007" s="11" t="s">
        <v>48</v>
      </c>
      <c r="B1007" s="11" t="s">
        <v>44</v>
      </c>
      <c r="C1007" s="11" t="s">
        <v>22</v>
      </c>
      <c r="D1007" s="11" t="s">
        <v>18</v>
      </c>
      <c r="E1007" s="49">
        <v>1853240</v>
      </c>
      <c r="F1007" s="15">
        <v>2.2999999999999998</v>
      </c>
      <c r="G1007" s="16">
        <f t="shared" si="156"/>
        <v>85249.04</v>
      </c>
      <c r="H1007" s="16">
        <f t="shared" si="157"/>
        <v>1767990.96</v>
      </c>
      <c r="I1007" s="16">
        <f t="shared" si="158"/>
        <v>1938489.04</v>
      </c>
      <c r="J1007" s="43">
        <v>0.38214041439441476</v>
      </c>
      <c r="K1007" s="44">
        <v>2.2999999999999998</v>
      </c>
      <c r="L1007" s="43">
        <f t="shared" si="159"/>
        <v>1.7578459062143077E-2</v>
      </c>
      <c r="M1007" s="43">
        <f t="shared" si="160"/>
        <v>0.3645619553322717</v>
      </c>
      <c r="N1007" s="43">
        <f t="shared" si="161"/>
        <v>0.39971887345655782</v>
      </c>
    </row>
    <row r="1008" spans="1:14" x14ac:dyDescent="0.25">
      <c r="A1008" s="11" t="s">
        <v>48</v>
      </c>
      <c r="B1008" s="11" t="s">
        <v>44</v>
      </c>
      <c r="C1008" s="11" t="s">
        <v>1</v>
      </c>
      <c r="D1008" s="11" t="s">
        <v>18</v>
      </c>
      <c r="E1008" s="49">
        <v>1195289</v>
      </c>
      <c r="F1008" s="15">
        <v>1.8</v>
      </c>
      <c r="G1008" s="16">
        <f t="shared" si="156"/>
        <v>43030.404000000002</v>
      </c>
      <c r="H1008" s="16">
        <f t="shared" si="157"/>
        <v>1152258.5959999999</v>
      </c>
      <c r="I1008" s="16">
        <f t="shared" si="158"/>
        <v>1238319.4040000001</v>
      </c>
      <c r="J1008" s="43">
        <v>0.46338639989300107</v>
      </c>
      <c r="K1008" s="44">
        <v>1.6</v>
      </c>
      <c r="L1008" s="43">
        <f t="shared" si="159"/>
        <v>1.4828364796576034E-2</v>
      </c>
      <c r="M1008" s="43">
        <f t="shared" si="160"/>
        <v>0.44855803509642506</v>
      </c>
      <c r="N1008" s="43">
        <f t="shared" si="161"/>
        <v>0.47821476468957708</v>
      </c>
    </row>
    <row r="1009" spans="1:14" x14ac:dyDescent="0.25">
      <c r="A1009" s="11" t="s">
        <v>48</v>
      </c>
      <c r="B1009" s="11" t="s">
        <v>44</v>
      </c>
      <c r="C1009" s="11" t="s">
        <v>0</v>
      </c>
      <c r="D1009" s="11" t="s">
        <v>18</v>
      </c>
      <c r="E1009" s="49">
        <v>7159243</v>
      </c>
      <c r="F1009" s="15">
        <v>0.9</v>
      </c>
      <c r="G1009" s="16">
        <f t="shared" si="156"/>
        <v>128866.37400000001</v>
      </c>
      <c r="H1009" s="16">
        <f t="shared" si="157"/>
        <v>7030376.6260000002</v>
      </c>
      <c r="I1009" s="16">
        <f t="shared" si="158"/>
        <v>7288109.3739999998</v>
      </c>
      <c r="J1009" s="43">
        <v>0.48496897834818087</v>
      </c>
      <c r="K1009" s="44">
        <v>0.8</v>
      </c>
      <c r="L1009" s="43">
        <f t="shared" si="159"/>
        <v>7.7595036535708936E-3</v>
      </c>
      <c r="M1009" s="43">
        <f t="shared" si="160"/>
        <v>0.47720947469460995</v>
      </c>
      <c r="N1009" s="43">
        <f t="shared" si="161"/>
        <v>0.49272848200175179</v>
      </c>
    </row>
    <row r="1010" spans="1:14" x14ac:dyDescent="0.25">
      <c r="A1010" s="11" t="s">
        <v>48</v>
      </c>
      <c r="B1010" s="11" t="s">
        <v>19</v>
      </c>
      <c r="C1010" s="11" t="s">
        <v>21</v>
      </c>
      <c r="D1010" s="11" t="s">
        <v>161</v>
      </c>
      <c r="E1010" s="49">
        <v>134709</v>
      </c>
      <c r="F1010" s="15">
        <v>6.8</v>
      </c>
      <c r="G1010" s="16">
        <f t="shared" si="156"/>
        <v>18320.423999999999</v>
      </c>
      <c r="H1010" s="16">
        <f t="shared" si="157"/>
        <v>116388.576</v>
      </c>
      <c r="I1010" s="16">
        <f t="shared" si="158"/>
        <v>153029.424</v>
      </c>
      <c r="J1010" s="43">
        <v>4.1617133126384057E-2</v>
      </c>
      <c r="K1010" s="15">
        <v>6.8</v>
      </c>
      <c r="L1010" s="43">
        <f t="shared" ref="L1010:L1027" si="162">2*(J1010*K1010/100)</f>
        <v>5.659930105188231E-3</v>
      </c>
      <c r="M1010" s="43">
        <f t="shared" ref="M1010:M1027" si="163">J1010-L1010</f>
        <v>3.5957203021195823E-2</v>
      </c>
      <c r="N1010" s="43">
        <f t="shared" ref="N1010:N1027" si="164">J1010+L1010</f>
        <v>4.727706323157229E-2</v>
      </c>
    </row>
    <row r="1011" spans="1:14" x14ac:dyDescent="0.25">
      <c r="A1011" s="11" t="s">
        <v>48</v>
      </c>
      <c r="B1011" s="11" t="s">
        <v>30</v>
      </c>
      <c r="C1011" s="11" t="s">
        <v>21</v>
      </c>
      <c r="D1011" s="11" t="s">
        <v>161</v>
      </c>
      <c r="E1011" s="49">
        <v>70708</v>
      </c>
      <c r="F1011" s="15">
        <v>9.1</v>
      </c>
      <c r="G1011" s="16">
        <f t="shared" si="156"/>
        <v>12868.855999999998</v>
      </c>
      <c r="H1011" s="16">
        <f t="shared" si="157"/>
        <v>57839.144</v>
      </c>
      <c r="I1011" s="16">
        <f t="shared" si="158"/>
        <v>83576.856</v>
      </c>
      <c r="J1011" s="43">
        <v>4.2669209230472141E-2</v>
      </c>
      <c r="K1011" s="15">
        <v>9.1</v>
      </c>
      <c r="L1011" s="43">
        <f t="shared" si="162"/>
        <v>7.7657960799459294E-3</v>
      </c>
      <c r="M1011" s="43">
        <f t="shared" si="163"/>
        <v>3.4903413150526211E-2</v>
      </c>
      <c r="N1011" s="43">
        <f t="shared" si="164"/>
        <v>5.0435005310418071E-2</v>
      </c>
    </row>
    <row r="1012" spans="1:14" x14ac:dyDescent="0.25">
      <c r="A1012" s="11" t="s">
        <v>48</v>
      </c>
      <c r="B1012" s="11" t="s">
        <v>44</v>
      </c>
      <c r="C1012" s="11" t="s">
        <v>21</v>
      </c>
      <c r="D1012" s="11" t="s">
        <v>161</v>
      </c>
      <c r="E1012" s="49">
        <v>64001</v>
      </c>
      <c r="F1012" s="15">
        <v>10</v>
      </c>
      <c r="G1012" s="16">
        <f t="shared" si="156"/>
        <v>12800.2</v>
      </c>
      <c r="H1012" s="16">
        <f t="shared" si="157"/>
        <v>51200.800000000003</v>
      </c>
      <c r="I1012" s="16">
        <f t="shared" si="158"/>
        <v>76801.2</v>
      </c>
      <c r="J1012" s="43">
        <v>4.0513526242226587E-2</v>
      </c>
      <c r="K1012" s="15">
        <v>10</v>
      </c>
      <c r="L1012" s="43">
        <f t="shared" si="162"/>
        <v>8.1027052484453181E-3</v>
      </c>
      <c r="M1012" s="43">
        <f t="shared" si="163"/>
        <v>3.2410820993781272E-2</v>
      </c>
      <c r="N1012" s="43">
        <f t="shared" si="164"/>
        <v>4.8616231490671902E-2</v>
      </c>
    </row>
    <row r="1013" spans="1:14" x14ac:dyDescent="0.25">
      <c r="A1013" s="11" t="s">
        <v>48</v>
      </c>
      <c r="B1013" s="11" t="s">
        <v>19</v>
      </c>
      <c r="C1013" s="11" t="s">
        <v>31</v>
      </c>
      <c r="D1013" s="11" t="s">
        <v>161</v>
      </c>
      <c r="E1013" s="49">
        <v>434627</v>
      </c>
      <c r="F1013" s="15">
        <v>4.5</v>
      </c>
      <c r="G1013" s="16">
        <f t="shared" si="156"/>
        <v>39116.43</v>
      </c>
      <c r="H1013" s="16">
        <f t="shared" si="157"/>
        <v>395510.57</v>
      </c>
      <c r="I1013" s="16">
        <f t="shared" si="158"/>
        <v>473743.43</v>
      </c>
      <c r="J1013" s="43">
        <v>9.2447590407318439E-2</v>
      </c>
      <c r="K1013" s="15">
        <v>4.5</v>
      </c>
      <c r="L1013" s="43">
        <f t="shared" si="162"/>
        <v>8.3202831366586596E-3</v>
      </c>
      <c r="M1013" s="43">
        <f t="shared" si="163"/>
        <v>8.4127307270659785E-2</v>
      </c>
      <c r="N1013" s="43">
        <f t="shared" si="164"/>
        <v>0.10076787354397709</v>
      </c>
    </row>
    <row r="1014" spans="1:14" x14ac:dyDescent="0.25">
      <c r="A1014" s="11" t="s">
        <v>48</v>
      </c>
      <c r="B1014" s="11" t="s">
        <v>30</v>
      </c>
      <c r="C1014" s="11" t="s">
        <v>31</v>
      </c>
      <c r="D1014" s="11" t="s">
        <v>161</v>
      </c>
      <c r="E1014" s="49">
        <v>247675</v>
      </c>
      <c r="F1014" s="15">
        <v>6.6</v>
      </c>
      <c r="G1014" s="16">
        <f t="shared" si="156"/>
        <v>32693.1</v>
      </c>
      <c r="H1014" s="16">
        <f t="shared" si="157"/>
        <v>214981.9</v>
      </c>
      <c r="I1014" s="16">
        <f t="shared" si="158"/>
        <v>280368.09999999998</v>
      </c>
      <c r="J1014" s="43">
        <v>0.10378738577311389</v>
      </c>
      <c r="K1014" s="15">
        <v>6.6</v>
      </c>
      <c r="L1014" s="43">
        <f t="shared" si="162"/>
        <v>1.3699934922051033E-2</v>
      </c>
      <c r="M1014" s="43">
        <f t="shared" si="163"/>
        <v>9.0087450851062859E-2</v>
      </c>
      <c r="N1014" s="43">
        <f t="shared" si="164"/>
        <v>0.11748732069516492</v>
      </c>
    </row>
    <row r="1015" spans="1:14" x14ac:dyDescent="0.25">
      <c r="A1015" s="11" t="s">
        <v>48</v>
      </c>
      <c r="B1015" s="11" t="s">
        <v>44</v>
      </c>
      <c r="C1015" s="11" t="s">
        <v>31</v>
      </c>
      <c r="D1015" s="11" t="s">
        <v>161</v>
      </c>
      <c r="E1015" s="49">
        <v>186952</v>
      </c>
      <c r="F1015" s="15">
        <v>7.6</v>
      </c>
      <c r="G1015" s="16">
        <f t="shared" si="156"/>
        <v>28416.703999999998</v>
      </c>
      <c r="H1015" s="16">
        <f t="shared" si="157"/>
        <v>158535.296</v>
      </c>
      <c r="I1015" s="16">
        <f t="shared" si="158"/>
        <v>215368.704</v>
      </c>
      <c r="J1015" s="43">
        <v>8.0758024419375671E-2</v>
      </c>
      <c r="K1015" s="15">
        <v>7.6</v>
      </c>
      <c r="L1015" s="43">
        <f t="shared" si="162"/>
        <v>1.2275219711745102E-2</v>
      </c>
      <c r="M1015" s="43">
        <f t="shared" si="163"/>
        <v>6.8482804707630573E-2</v>
      </c>
      <c r="N1015" s="43">
        <f t="shared" si="164"/>
        <v>9.3033244131120768E-2</v>
      </c>
    </row>
    <row r="1016" spans="1:14" x14ac:dyDescent="0.25">
      <c r="A1016" s="11" t="s">
        <v>48</v>
      </c>
      <c r="B1016" s="11" t="s">
        <v>19</v>
      </c>
      <c r="C1016" s="11" t="s">
        <v>32</v>
      </c>
      <c r="D1016" s="11" t="s">
        <v>161</v>
      </c>
      <c r="E1016" s="49">
        <v>422356</v>
      </c>
      <c r="F1016" s="15">
        <v>4.5999999999999996</v>
      </c>
      <c r="G1016" s="16">
        <f t="shared" si="156"/>
        <v>38856.752</v>
      </c>
      <c r="H1016" s="16">
        <f t="shared" si="157"/>
        <v>383499.24800000002</v>
      </c>
      <c r="I1016" s="16">
        <f t="shared" si="158"/>
        <v>461212.75199999998</v>
      </c>
      <c r="J1016" s="43">
        <v>6.1605459069015947E-2</v>
      </c>
      <c r="K1016" s="15">
        <v>4.5999999999999996</v>
      </c>
      <c r="L1016" s="43">
        <f t="shared" si="162"/>
        <v>5.6677022343494662E-3</v>
      </c>
      <c r="M1016" s="43">
        <f t="shared" si="163"/>
        <v>5.593775683466648E-2</v>
      </c>
      <c r="N1016" s="43">
        <f t="shared" si="164"/>
        <v>6.7273161303365414E-2</v>
      </c>
    </row>
    <row r="1017" spans="1:14" x14ac:dyDescent="0.25">
      <c r="A1017" s="11" t="s">
        <v>48</v>
      </c>
      <c r="B1017" s="11" t="s">
        <v>30</v>
      </c>
      <c r="C1017" s="11" t="s">
        <v>32</v>
      </c>
      <c r="D1017" s="11" t="s">
        <v>161</v>
      </c>
      <c r="E1017" s="49">
        <v>245684</v>
      </c>
      <c r="F1017" s="15">
        <v>6.6</v>
      </c>
      <c r="G1017" s="16">
        <f t="shared" si="156"/>
        <v>32430.287999999997</v>
      </c>
      <c r="H1017" s="16">
        <f t="shared" si="157"/>
        <v>213253.712</v>
      </c>
      <c r="I1017" s="16">
        <f t="shared" si="158"/>
        <v>278114.288</v>
      </c>
      <c r="J1017" s="43">
        <v>7.1893007342518606E-2</v>
      </c>
      <c r="K1017" s="15">
        <v>6.6</v>
      </c>
      <c r="L1017" s="43">
        <f t="shared" si="162"/>
        <v>9.4898769692124546E-3</v>
      </c>
      <c r="M1017" s="43">
        <f t="shared" si="163"/>
        <v>6.2403130373306151E-2</v>
      </c>
      <c r="N1017" s="43">
        <f t="shared" si="164"/>
        <v>8.138288431173106E-2</v>
      </c>
    </row>
    <row r="1018" spans="1:14" x14ac:dyDescent="0.25">
      <c r="A1018" s="11" t="s">
        <v>48</v>
      </c>
      <c r="B1018" s="11" t="s">
        <v>44</v>
      </c>
      <c r="C1018" s="11" t="s">
        <v>32</v>
      </c>
      <c r="D1018" s="11" t="s">
        <v>161</v>
      </c>
      <c r="E1018" s="49">
        <v>176672</v>
      </c>
      <c r="F1018" s="15">
        <v>7.7</v>
      </c>
      <c r="G1018" s="16">
        <f t="shared" si="156"/>
        <v>27207.488000000001</v>
      </c>
      <c r="H1018" s="16">
        <f t="shared" si="157"/>
        <v>149464.51199999999</v>
      </c>
      <c r="I1018" s="16">
        <f t="shared" si="158"/>
        <v>203879.48800000001</v>
      </c>
      <c r="J1018" s="43">
        <v>5.1381066842326448E-2</v>
      </c>
      <c r="K1018" s="15">
        <v>7.7</v>
      </c>
      <c r="L1018" s="43">
        <f t="shared" si="162"/>
        <v>7.9126842937182734E-3</v>
      </c>
      <c r="M1018" s="43">
        <f t="shared" si="163"/>
        <v>4.3468382548608173E-2</v>
      </c>
      <c r="N1018" s="43">
        <f t="shared" si="164"/>
        <v>5.9293751136044723E-2</v>
      </c>
    </row>
    <row r="1019" spans="1:14" x14ac:dyDescent="0.25">
      <c r="A1019" s="11" t="s">
        <v>48</v>
      </c>
      <c r="B1019" s="11" t="s">
        <v>19</v>
      </c>
      <c r="C1019" s="11" t="s">
        <v>22</v>
      </c>
      <c r="D1019" s="11" t="s">
        <v>161</v>
      </c>
      <c r="E1019" s="49">
        <v>337626</v>
      </c>
      <c r="F1019" s="15">
        <v>5.6</v>
      </c>
      <c r="G1019" s="16">
        <f t="shared" si="156"/>
        <v>37814.111999999994</v>
      </c>
      <c r="H1019" s="16">
        <f t="shared" si="157"/>
        <v>299811.88800000004</v>
      </c>
      <c r="I1019" s="16">
        <f t="shared" si="158"/>
        <v>375440.11199999996</v>
      </c>
      <c r="J1019" s="43">
        <v>3.5122742242435202E-2</v>
      </c>
      <c r="K1019" s="15">
        <v>5.6</v>
      </c>
      <c r="L1019" s="43">
        <f t="shared" si="162"/>
        <v>3.9337471311527419E-3</v>
      </c>
      <c r="M1019" s="43">
        <f t="shared" si="163"/>
        <v>3.118899511128246E-2</v>
      </c>
      <c r="N1019" s="43">
        <f t="shared" si="164"/>
        <v>3.9056489373587945E-2</v>
      </c>
    </row>
    <row r="1020" spans="1:14" x14ac:dyDescent="0.25">
      <c r="A1020" s="11" t="s">
        <v>48</v>
      </c>
      <c r="B1020" s="11" t="s">
        <v>30</v>
      </c>
      <c r="C1020" s="11" t="s">
        <v>22</v>
      </c>
      <c r="D1020" s="11" t="s">
        <v>161</v>
      </c>
      <c r="E1020" s="49">
        <v>175665</v>
      </c>
      <c r="F1020" s="15">
        <v>8.1</v>
      </c>
      <c r="G1020" s="16">
        <f t="shared" si="156"/>
        <v>28457.73</v>
      </c>
      <c r="H1020" s="16">
        <f t="shared" si="157"/>
        <v>147207.26999999999</v>
      </c>
      <c r="I1020" s="16">
        <f t="shared" si="158"/>
        <v>204122.73</v>
      </c>
      <c r="J1020" s="43">
        <v>3.6880276877631547E-2</v>
      </c>
      <c r="K1020" s="15">
        <v>8.1</v>
      </c>
      <c r="L1020" s="43">
        <f t="shared" si="162"/>
        <v>5.974604854176311E-3</v>
      </c>
      <c r="M1020" s="43">
        <f t="shared" si="163"/>
        <v>3.0905672023455236E-2</v>
      </c>
      <c r="N1020" s="43">
        <f t="shared" si="164"/>
        <v>4.2854881731807862E-2</v>
      </c>
    </row>
    <row r="1021" spans="1:14" x14ac:dyDescent="0.25">
      <c r="A1021" s="11" t="s">
        <v>48</v>
      </c>
      <c r="B1021" s="11" t="s">
        <v>44</v>
      </c>
      <c r="C1021" s="11" t="s">
        <v>22</v>
      </c>
      <c r="D1021" s="11" t="s">
        <v>161</v>
      </c>
      <c r="E1021" s="49">
        <v>161961</v>
      </c>
      <c r="F1021" s="15">
        <v>8.1</v>
      </c>
      <c r="G1021" s="16">
        <f t="shared" si="156"/>
        <v>26237.681999999997</v>
      </c>
      <c r="H1021" s="16">
        <f t="shared" si="157"/>
        <v>135723.318</v>
      </c>
      <c r="I1021" s="16">
        <f t="shared" si="158"/>
        <v>188198.682</v>
      </c>
      <c r="J1021" s="43">
        <v>3.3396561511587174E-2</v>
      </c>
      <c r="K1021" s="15">
        <v>8.1</v>
      </c>
      <c r="L1021" s="43">
        <f t="shared" si="162"/>
        <v>5.4102429648771218E-3</v>
      </c>
      <c r="M1021" s="43">
        <f t="shared" si="163"/>
        <v>2.7986318546710052E-2</v>
      </c>
      <c r="N1021" s="43">
        <f t="shared" si="164"/>
        <v>3.8806804476464299E-2</v>
      </c>
    </row>
    <row r="1022" spans="1:14" x14ac:dyDescent="0.25">
      <c r="A1022" s="11" t="s">
        <v>48</v>
      </c>
      <c r="B1022" s="11" t="s">
        <v>19</v>
      </c>
      <c r="C1022" s="11" t="s">
        <v>1</v>
      </c>
      <c r="D1022" s="11" t="s">
        <v>161</v>
      </c>
      <c r="E1022" s="49">
        <v>63622</v>
      </c>
      <c r="F1022" s="15">
        <v>8.4</v>
      </c>
      <c r="G1022" s="16">
        <f t="shared" si="156"/>
        <v>10688.496000000001</v>
      </c>
      <c r="H1022" s="16">
        <f t="shared" si="157"/>
        <v>52933.504000000001</v>
      </c>
      <c r="I1022" s="16">
        <f t="shared" si="158"/>
        <v>74310.495999999999</v>
      </c>
      <c r="J1022" s="43">
        <v>1.3453211594265416E-2</v>
      </c>
      <c r="K1022" s="15">
        <v>8.4</v>
      </c>
      <c r="L1022" s="43">
        <f t="shared" si="162"/>
        <v>2.2601395478365899E-3</v>
      </c>
      <c r="M1022" s="43">
        <f t="shared" si="163"/>
        <v>1.1193072046428826E-2</v>
      </c>
      <c r="N1022" s="43">
        <f t="shared" si="164"/>
        <v>1.5713351142102004E-2</v>
      </c>
    </row>
    <row r="1023" spans="1:14" x14ac:dyDescent="0.25">
      <c r="A1023" s="11" t="s">
        <v>48</v>
      </c>
      <c r="B1023" s="11" t="s">
        <v>30</v>
      </c>
      <c r="C1023" s="11" t="s">
        <v>1</v>
      </c>
      <c r="D1023" s="11" t="s">
        <v>161</v>
      </c>
      <c r="E1023" s="49">
        <v>27255</v>
      </c>
      <c r="F1023" s="15">
        <v>13.1</v>
      </c>
      <c r="G1023" s="16">
        <f t="shared" si="156"/>
        <v>7140.81</v>
      </c>
      <c r="H1023" s="16">
        <f t="shared" si="157"/>
        <v>20114.189999999999</v>
      </c>
      <c r="I1023" s="16">
        <f t="shared" si="158"/>
        <v>34395.81</v>
      </c>
      <c r="J1023" s="43">
        <v>1.2678713809494126E-2</v>
      </c>
      <c r="K1023" s="15">
        <v>13.1</v>
      </c>
      <c r="L1023" s="43">
        <f t="shared" si="162"/>
        <v>3.321823018087461E-3</v>
      </c>
      <c r="M1023" s="43">
        <f t="shared" si="163"/>
        <v>9.3568907914066655E-3</v>
      </c>
      <c r="N1023" s="43">
        <f t="shared" si="164"/>
        <v>1.6000536827581586E-2</v>
      </c>
    </row>
    <row r="1024" spans="1:14" x14ac:dyDescent="0.25">
      <c r="A1024" s="11" t="s">
        <v>48</v>
      </c>
      <c r="B1024" s="11" t="s">
        <v>44</v>
      </c>
      <c r="C1024" s="11" t="s">
        <v>1</v>
      </c>
      <c r="D1024" s="11" t="s">
        <v>161</v>
      </c>
      <c r="E1024" s="49">
        <v>36367</v>
      </c>
      <c r="F1024" s="15">
        <v>11</v>
      </c>
      <c r="G1024" s="16">
        <f t="shared" si="156"/>
        <v>8000.74</v>
      </c>
      <c r="H1024" s="16">
        <f t="shared" si="157"/>
        <v>28366.260000000002</v>
      </c>
      <c r="I1024" s="16">
        <f t="shared" si="158"/>
        <v>44367.74</v>
      </c>
      <c r="J1024" s="43">
        <v>1.4098659993448254E-2</v>
      </c>
      <c r="K1024" s="15">
        <v>11</v>
      </c>
      <c r="L1024" s="43">
        <f t="shared" si="162"/>
        <v>3.1017051985586159E-3</v>
      </c>
      <c r="M1024" s="43">
        <f t="shared" si="163"/>
        <v>1.0996954794889638E-2</v>
      </c>
      <c r="N1024" s="43">
        <f t="shared" si="164"/>
        <v>1.7200365192006871E-2</v>
      </c>
    </row>
    <row r="1025" spans="1:14" x14ac:dyDescent="0.25">
      <c r="A1025" s="11" t="s">
        <v>48</v>
      </c>
      <c r="B1025" s="11" t="s">
        <v>19</v>
      </c>
      <c r="C1025" s="11" t="s">
        <v>0</v>
      </c>
      <c r="D1025" s="11" t="s">
        <v>161</v>
      </c>
      <c r="E1025" s="49">
        <v>1392940</v>
      </c>
      <c r="F1025" s="15">
        <v>2.8</v>
      </c>
      <c r="G1025" s="16">
        <f t="shared" si="156"/>
        <v>78004.639999999985</v>
      </c>
      <c r="H1025" s="16">
        <f t="shared" si="157"/>
        <v>1314935.3600000001</v>
      </c>
      <c r="I1025" s="16">
        <f t="shared" si="158"/>
        <v>1470944.64</v>
      </c>
      <c r="J1025" s="43">
        <v>4.7808380425300806E-2</v>
      </c>
      <c r="K1025" s="15">
        <v>2.8</v>
      </c>
      <c r="L1025" s="43">
        <f t="shared" si="162"/>
        <v>2.6772693038168449E-3</v>
      </c>
      <c r="M1025" s="43">
        <f t="shared" si="163"/>
        <v>4.5131111121483963E-2</v>
      </c>
      <c r="N1025" s="43">
        <f t="shared" si="164"/>
        <v>5.0485649729117649E-2</v>
      </c>
    </row>
    <row r="1026" spans="1:14" x14ac:dyDescent="0.25">
      <c r="A1026" s="11" t="s">
        <v>48</v>
      </c>
      <c r="B1026" s="11" t="s">
        <v>30</v>
      </c>
      <c r="C1026" s="11" t="s">
        <v>0</v>
      </c>
      <c r="D1026" s="11" t="s">
        <v>161</v>
      </c>
      <c r="E1026" s="49">
        <v>766987</v>
      </c>
      <c r="F1026" s="15">
        <v>3.2</v>
      </c>
      <c r="G1026" s="16">
        <f t="shared" si="156"/>
        <v>49087.167999999998</v>
      </c>
      <c r="H1026" s="16">
        <f t="shared" si="157"/>
        <v>717899.83200000005</v>
      </c>
      <c r="I1026" s="16">
        <f t="shared" si="158"/>
        <v>816074.16799999995</v>
      </c>
      <c r="J1026" s="43">
        <v>5.3360717747908563E-2</v>
      </c>
      <c r="K1026" s="15">
        <v>3.2</v>
      </c>
      <c r="L1026" s="43">
        <f t="shared" si="162"/>
        <v>3.4150859358661485E-3</v>
      </c>
      <c r="M1026" s="43">
        <f t="shared" si="163"/>
        <v>4.9945631812042417E-2</v>
      </c>
      <c r="N1026" s="43">
        <f t="shared" si="164"/>
        <v>5.677580368377471E-2</v>
      </c>
    </row>
    <row r="1027" spans="1:14" x14ac:dyDescent="0.25">
      <c r="A1027" s="11" t="s">
        <v>48</v>
      </c>
      <c r="B1027" s="11" t="s">
        <v>44</v>
      </c>
      <c r="C1027" s="11" t="s">
        <v>0</v>
      </c>
      <c r="D1027" s="11" t="s">
        <v>161</v>
      </c>
      <c r="E1027" s="49">
        <v>625953</v>
      </c>
      <c r="F1027" s="15">
        <v>4</v>
      </c>
      <c r="G1027" s="16">
        <f t="shared" si="156"/>
        <v>50076.24</v>
      </c>
      <c r="H1027" s="16">
        <f t="shared" si="157"/>
        <v>575876.76</v>
      </c>
      <c r="I1027" s="16">
        <f t="shared" si="158"/>
        <v>676029.24</v>
      </c>
      <c r="J1027" s="43">
        <v>4.2402218628977792E-2</v>
      </c>
      <c r="K1027" s="15">
        <v>4</v>
      </c>
      <c r="L1027" s="43">
        <f t="shared" si="162"/>
        <v>3.3921774903182232E-3</v>
      </c>
      <c r="M1027" s="43">
        <f t="shared" si="163"/>
        <v>3.9010041138659565E-2</v>
      </c>
      <c r="N1027" s="43">
        <f t="shared" si="164"/>
        <v>4.5794396119296019E-2</v>
      </c>
    </row>
    <row r="1028" spans="1:14" x14ac:dyDescent="0.25">
      <c r="A1028" s="11" t="s">
        <v>48</v>
      </c>
      <c r="B1028" s="11" t="s">
        <v>19</v>
      </c>
      <c r="C1028" s="11" t="s">
        <v>21</v>
      </c>
      <c r="D1028" s="11" t="s">
        <v>57</v>
      </c>
      <c r="E1028" s="49">
        <v>105786</v>
      </c>
      <c r="F1028" s="15">
        <v>7.7</v>
      </c>
      <c r="G1028" s="16">
        <f t="shared" si="156"/>
        <v>16291.044000000002</v>
      </c>
      <c r="H1028" s="16">
        <f t="shared" si="157"/>
        <v>89494.956000000006</v>
      </c>
      <c r="I1028" s="16">
        <f t="shared" si="158"/>
        <v>122077.04399999999</v>
      </c>
      <c r="J1028" s="43">
        <v>3.268163259253401E-2</v>
      </c>
      <c r="K1028" s="44">
        <v>7.7</v>
      </c>
      <c r="L1028" s="43">
        <f t="shared" ref="L1028:L1063" si="165">2*(J1028*K1028/100)</f>
        <v>5.0329714192502376E-3</v>
      </c>
      <c r="M1028" s="43">
        <f t="shared" ref="M1028:M1063" si="166">J1028-L1028</f>
        <v>2.7648661173283774E-2</v>
      </c>
      <c r="N1028" s="43">
        <f t="shared" ref="N1028:N1063" si="167">J1028+L1028</f>
        <v>3.7714604011784246E-2</v>
      </c>
    </row>
    <row r="1029" spans="1:14" x14ac:dyDescent="0.25">
      <c r="A1029" s="11" t="s">
        <v>48</v>
      </c>
      <c r="B1029" s="11" t="s">
        <v>19</v>
      </c>
      <c r="C1029" s="11" t="s">
        <v>31</v>
      </c>
      <c r="D1029" s="11" t="s">
        <v>57</v>
      </c>
      <c r="E1029" s="49">
        <v>206433</v>
      </c>
      <c r="F1029" s="15">
        <v>6.6</v>
      </c>
      <c r="G1029" s="16">
        <f t="shared" si="156"/>
        <v>27249.155999999995</v>
      </c>
      <c r="H1029" s="16">
        <f t="shared" si="157"/>
        <v>179183.84400000001</v>
      </c>
      <c r="I1029" s="16">
        <f t="shared" si="158"/>
        <v>233682.15599999999</v>
      </c>
      <c r="J1029" s="43">
        <v>4.3909452083174691E-2</v>
      </c>
      <c r="K1029" s="44">
        <v>6.6</v>
      </c>
      <c r="L1029" s="43">
        <f t="shared" si="165"/>
        <v>5.7960476749790591E-3</v>
      </c>
      <c r="M1029" s="43">
        <f t="shared" si="166"/>
        <v>3.8113404408195634E-2</v>
      </c>
      <c r="N1029" s="43">
        <f t="shared" si="167"/>
        <v>4.9705499758153748E-2</v>
      </c>
    </row>
    <row r="1030" spans="1:14" x14ac:dyDescent="0.25">
      <c r="A1030" s="11" t="s">
        <v>48</v>
      </c>
      <c r="B1030" s="11" t="s">
        <v>19</v>
      </c>
      <c r="C1030" s="11" t="s">
        <v>32</v>
      </c>
      <c r="D1030" s="11" t="s">
        <v>57</v>
      </c>
      <c r="E1030" s="49">
        <v>148275</v>
      </c>
      <c r="F1030" s="15">
        <v>8.5</v>
      </c>
      <c r="G1030" s="16">
        <f t="shared" si="156"/>
        <v>25206.75</v>
      </c>
      <c r="H1030" s="16">
        <f t="shared" si="157"/>
        <v>123068.25</v>
      </c>
      <c r="I1030" s="16">
        <f t="shared" si="158"/>
        <v>173481.75</v>
      </c>
      <c r="J1030" s="43">
        <v>2.162760667176112E-2</v>
      </c>
      <c r="K1030" s="44">
        <v>8.5</v>
      </c>
      <c r="L1030" s="43">
        <f t="shared" si="165"/>
        <v>3.6766931341993903E-3</v>
      </c>
      <c r="M1030" s="43">
        <f t="shared" si="166"/>
        <v>1.795091353756173E-2</v>
      </c>
      <c r="N1030" s="43">
        <f t="shared" si="167"/>
        <v>2.5304299805960509E-2</v>
      </c>
    </row>
    <row r="1031" spans="1:14" x14ac:dyDescent="0.25">
      <c r="A1031" s="11" t="s">
        <v>48</v>
      </c>
      <c r="B1031" s="11" t="s">
        <v>19</v>
      </c>
      <c r="C1031" s="11" t="s">
        <v>22</v>
      </c>
      <c r="D1031" s="11" t="s">
        <v>57</v>
      </c>
      <c r="E1031" s="49">
        <v>95542</v>
      </c>
      <c r="F1031" s="15">
        <v>10.199999999999999</v>
      </c>
      <c r="G1031" s="16">
        <f t="shared" si="156"/>
        <v>19490.567999999999</v>
      </c>
      <c r="H1031" s="16">
        <f t="shared" si="157"/>
        <v>76051.432000000001</v>
      </c>
      <c r="I1031" s="16">
        <f t="shared" si="158"/>
        <v>115032.568</v>
      </c>
      <c r="J1031" s="43">
        <v>9.9390954468161329E-3</v>
      </c>
      <c r="K1031" s="44">
        <v>10.199999999999999</v>
      </c>
      <c r="L1031" s="43">
        <f t="shared" si="165"/>
        <v>2.0275754711504908E-3</v>
      </c>
      <c r="M1031" s="43">
        <f t="shared" si="166"/>
        <v>7.9115199756656426E-3</v>
      </c>
      <c r="N1031" s="43">
        <f t="shared" si="167"/>
        <v>1.1966670917966623E-2</v>
      </c>
    </row>
    <row r="1032" spans="1:14" x14ac:dyDescent="0.25">
      <c r="A1032" s="11" t="s">
        <v>48</v>
      </c>
      <c r="B1032" s="11" t="s">
        <v>19</v>
      </c>
      <c r="C1032" s="11" t="s">
        <v>1</v>
      </c>
      <c r="D1032" s="11" t="s">
        <v>57</v>
      </c>
      <c r="E1032" s="49">
        <v>12748</v>
      </c>
      <c r="F1032" s="15">
        <v>18.899999999999999</v>
      </c>
      <c r="G1032" s="16">
        <f t="shared" si="156"/>
        <v>4818.7439999999997</v>
      </c>
      <c r="H1032" s="16">
        <f t="shared" si="157"/>
        <v>7929.2560000000003</v>
      </c>
      <c r="I1032" s="16">
        <f t="shared" si="158"/>
        <v>17566.743999999999</v>
      </c>
      <c r="J1032" s="43">
        <v>2.6956326648595692E-3</v>
      </c>
      <c r="K1032" s="44">
        <v>18.899999999999999</v>
      </c>
      <c r="L1032" s="43">
        <f t="shared" si="165"/>
        <v>1.018949147316917E-3</v>
      </c>
      <c r="M1032" s="43">
        <f t="shared" si="166"/>
        <v>1.6766835175426522E-3</v>
      </c>
      <c r="N1032" s="43">
        <f t="shared" si="167"/>
        <v>3.7145818121764864E-3</v>
      </c>
    </row>
    <row r="1033" spans="1:14" x14ac:dyDescent="0.25">
      <c r="A1033" s="11" t="s">
        <v>48</v>
      </c>
      <c r="B1033" s="11" t="s">
        <v>19</v>
      </c>
      <c r="C1033" s="11" t="s">
        <v>0</v>
      </c>
      <c r="D1033" s="11" t="s">
        <v>57</v>
      </c>
      <c r="E1033" s="49">
        <v>568784</v>
      </c>
      <c r="F1033" s="15">
        <v>4</v>
      </c>
      <c r="G1033" s="16">
        <f t="shared" si="156"/>
        <v>45502.720000000001</v>
      </c>
      <c r="H1033" s="16">
        <f t="shared" si="157"/>
        <v>523281.28</v>
      </c>
      <c r="I1033" s="16">
        <f t="shared" si="158"/>
        <v>614286.72</v>
      </c>
      <c r="J1033" s="43">
        <v>1.9521761060651781E-2</v>
      </c>
      <c r="K1033" s="44">
        <v>4</v>
      </c>
      <c r="L1033" s="43">
        <f t="shared" si="165"/>
        <v>1.5617408848521426E-3</v>
      </c>
      <c r="M1033" s="43">
        <f t="shared" si="166"/>
        <v>1.7960020175799639E-2</v>
      </c>
      <c r="N1033" s="43">
        <f t="shared" si="167"/>
        <v>2.1083501945503923E-2</v>
      </c>
    </row>
    <row r="1034" spans="1:14" x14ac:dyDescent="0.25">
      <c r="A1034" s="11" t="s">
        <v>48</v>
      </c>
      <c r="B1034" s="11" t="s">
        <v>30</v>
      </c>
      <c r="C1034" s="11" t="s">
        <v>21</v>
      </c>
      <c r="D1034" s="11" t="s">
        <v>57</v>
      </c>
      <c r="E1034" s="49">
        <v>57386</v>
      </c>
      <c r="F1034" s="15">
        <v>10.5</v>
      </c>
      <c r="G1034" s="16">
        <f t="shared" si="156"/>
        <v>12051.06</v>
      </c>
      <c r="H1034" s="16">
        <f t="shared" si="157"/>
        <v>45334.94</v>
      </c>
      <c r="I1034" s="16">
        <f t="shared" si="158"/>
        <v>69437.06</v>
      </c>
      <c r="J1034" s="43">
        <v>3.4629960413247077E-2</v>
      </c>
      <c r="K1034" s="44">
        <v>10.5</v>
      </c>
      <c r="L1034" s="43">
        <f t="shared" si="165"/>
        <v>7.2722916867818867E-3</v>
      </c>
      <c r="M1034" s="43">
        <f t="shared" si="166"/>
        <v>2.7357668726465188E-2</v>
      </c>
      <c r="N1034" s="43">
        <f t="shared" si="167"/>
        <v>4.1902252100028965E-2</v>
      </c>
    </row>
    <row r="1035" spans="1:14" x14ac:dyDescent="0.25">
      <c r="A1035" s="11" t="s">
        <v>48</v>
      </c>
      <c r="B1035" s="11" t="s">
        <v>30</v>
      </c>
      <c r="C1035" s="11" t="s">
        <v>31</v>
      </c>
      <c r="D1035" s="11" t="s">
        <v>57</v>
      </c>
      <c r="E1035" s="49">
        <v>124141</v>
      </c>
      <c r="F1035" s="15">
        <v>8.3000000000000007</v>
      </c>
      <c r="G1035" s="16">
        <f t="shared" si="156"/>
        <v>20607.406000000003</v>
      </c>
      <c r="H1035" s="16">
        <f t="shared" si="157"/>
        <v>103533.594</v>
      </c>
      <c r="I1035" s="16">
        <f t="shared" si="158"/>
        <v>144748.40600000002</v>
      </c>
      <c r="J1035" s="43">
        <v>5.2020873553084206E-2</v>
      </c>
      <c r="K1035" s="44">
        <v>8.3000000000000007</v>
      </c>
      <c r="L1035" s="43">
        <f t="shared" si="165"/>
        <v>8.6354650098119795E-3</v>
      </c>
      <c r="M1035" s="43">
        <f t="shared" si="166"/>
        <v>4.3385408543272226E-2</v>
      </c>
      <c r="N1035" s="43">
        <f t="shared" si="167"/>
        <v>6.0656338562896185E-2</v>
      </c>
    </row>
    <row r="1036" spans="1:14" x14ac:dyDescent="0.25">
      <c r="A1036" s="11" t="s">
        <v>48</v>
      </c>
      <c r="B1036" s="11" t="s">
        <v>30</v>
      </c>
      <c r="C1036" s="11" t="s">
        <v>32</v>
      </c>
      <c r="D1036" s="11" t="s">
        <v>57</v>
      </c>
      <c r="E1036" s="49">
        <v>90695</v>
      </c>
      <c r="F1036" s="15">
        <v>10</v>
      </c>
      <c r="G1036" s="16">
        <f t="shared" si="156"/>
        <v>18139</v>
      </c>
      <c r="H1036" s="16">
        <f t="shared" si="157"/>
        <v>72556</v>
      </c>
      <c r="I1036" s="16">
        <f t="shared" si="158"/>
        <v>108834</v>
      </c>
      <c r="J1036" s="43">
        <v>2.6539523538080319E-2</v>
      </c>
      <c r="K1036" s="44">
        <v>10</v>
      </c>
      <c r="L1036" s="43">
        <f t="shared" si="165"/>
        <v>5.3079047076160634E-3</v>
      </c>
      <c r="M1036" s="43">
        <f t="shared" si="166"/>
        <v>2.1231618830464254E-2</v>
      </c>
      <c r="N1036" s="43">
        <f t="shared" si="167"/>
        <v>3.1847428245696384E-2</v>
      </c>
    </row>
    <row r="1037" spans="1:14" x14ac:dyDescent="0.25">
      <c r="A1037" s="11" t="s">
        <v>48</v>
      </c>
      <c r="B1037" s="11" t="s">
        <v>30</v>
      </c>
      <c r="C1037" s="11" t="s">
        <v>22</v>
      </c>
      <c r="D1037" s="11" t="s">
        <v>57</v>
      </c>
      <c r="E1037" s="49">
        <v>55415</v>
      </c>
      <c r="F1037" s="15">
        <v>13.4</v>
      </c>
      <c r="G1037" s="16">
        <f t="shared" si="156"/>
        <v>14851.22</v>
      </c>
      <c r="H1037" s="16">
        <f t="shared" si="157"/>
        <v>40563.78</v>
      </c>
      <c r="I1037" s="16">
        <f t="shared" si="158"/>
        <v>70266.22</v>
      </c>
      <c r="J1037" s="43">
        <v>1.1634193169805894E-2</v>
      </c>
      <c r="K1037" s="44">
        <v>13.4</v>
      </c>
      <c r="L1037" s="43">
        <f t="shared" si="165"/>
        <v>3.11796376950798E-3</v>
      </c>
      <c r="M1037" s="43">
        <f t="shared" si="166"/>
        <v>8.5162294002979148E-3</v>
      </c>
      <c r="N1037" s="43">
        <f t="shared" si="167"/>
        <v>1.4752156939313874E-2</v>
      </c>
    </row>
    <row r="1038" spans="1:14" x14ac:dyDescent="0.25">
      <c r="A1038" s="11" t="s">
        <v>48</v>
      </c>
      <c r="B1038" s="11" t="s">
        <v>30</v>
      </c>
      <c r="C1038" s="11" t="s">
        <v>1</v>
      </c>
      <c r="D1038" s="11" t="s">
        <v>57</v>
      </c>
      <c r="E1038" s="49">
        <v>5283</v>
      </c>
      <c r="F1038" s="15">
        <v>29.2</v>
      </c>
      <c r="G1038" s="16">
        <f t="shared" si="156"/>
        <v>3085.2719999999999</v>
      </c>
      <c r="H1038" s="16">
        <f t="shared" si="157"/>
        <v>2197.7280000000001</v>
      </c>
      <c r="I1038" s="16">
        <f t="shared" si="158"/>
        <v>8368.2720000000008</v>
      </c>
      <c r="J1038" s="43">
        <v>2.4575910862431652E-3</v>
      </c>
      <c r="K1038" s="44">
        <v>29.2</v>
      </c>
      <c r="L1038" s="43">
        <f t="shared" si="165"/>
        <v>1.4352331943660085E-3</v>
      </c>
      <c r="M1038" s="43">
        <f t="shared" si="166"/>
        <v>1.0223578918771568E-3</v>
      </c>
      <c r="N1038" s="43">
        <f t="shared" si="167"/>
        <v>3.8928242806091735E-3</v>
      </c>
    </row>
    <row r="1039" spans="1:14" x14ac:dyDescent="0.25">
      <c r="A1039" s="11" t="s">
        <v>48</v>
      </c>
      <c r="B1039" s="11" t="s">
        <v>30</v>
      </c>
      <c r="C1039" s="11" t="s">
        <v>0</v>
      </c>
      <c r="D1039" s="11" t="s">
        <v>57</v>
      </c>
      <c r="E1039" s="49">
        <v>332920</v>
      </c>
      <c r="F1039" s="15">
        <v>5.2</v>
      </c>
      <c r="G1039" s="16">
        <f t="shared" si="156"/>
        <v>34623.68</v>
      </c>
      <c r="H1039" s="16">
        <f t="shared" si="157"/>
        <v>298296.32000000001</v>
      </c>
      <c r="I1039" s="16">
        <f t="shared" si="158"/>
        <v>367543.68</v>
      </c>
      <c r="J1039" s="43">
        <v>2.3161866045491929E-2</v>
      </c>
      <c r="K1039" s="44">
        <v>5.2</v>
      </c>
      <c r="L1039" s="43">
        <f t="shared" si="165"/>
        <v>2.4088340687311608E-3</v>
      </c>
      <c r="M1039" s="43">
        <f t="shared" si="166"/>
        <v>2.0753031976760768E-2</v>
      </c>
      <c r="N1039" s="43">
        <f t="shared" si="167"/>
        <v>2.5570700114223091E-2</v>
      </c>
    </row>
    <row r="1040" spans="1:14" x14ac:dyDescent="0.25">
      <c r="A1040" s="11" t="s">
        <v>48</v>
      </c>
      <c r="B1040" s="11" t="s">
        <v>44</v>
      </c>
      <c r="C1040" s="11" t="s">
        <v>21</v>
      </c>
      <c r="D1040" s="11" t="s">
        <v>57</v>
      </c>
      <c r="E1040" s="49">
        <v>48400</v>
      </c>
      <c r="F1040" s="15">
        <v>11.6</v>
      </c>
      <c r="G1040" s="16">
        <f t="shared" ref="G1040:G1081" si="168">2*(E1040*F1040/100)</f>
        <v>11228.8</v>
      </c>
      <c r="H1040" s="16">
        <f t="shared" ref="H1040:H1081" si="169">E1040-G1040</f>
        <v>37171.199999999997</v>
      </c>
      <c r="I1040" s="16">
        <f t="shared" ref="I1040:I1081" si="170">E1040+G1040</f>
        <v>59628.800000000003</v>
      </c>
      <c r="J1040" s="43">
        <v>3.063787550387911E-2</v>
      </c>
      <c r="K1040" s="44">
        <v>11.6</v>
      </c>
      <c r="L1040" s="43">
        <f t="shared" si="165"/>
        <v>7.1079871168999529E-3</v>
      </c>
      <c r="M1040" s="43">
        <f t="shared" si="166"/>
        <v>2.3529888386979156E-2</v>
      </c>
      <c r="N1040" s="43">
        <f t="shared" si="167"/>
        <v>3.7745862620779065E-2</v>
      </c>
    </row>
    <row r="1041" spans="1:14" x14ac:dyDescent="0.25">
      <c r="A1041" s="11" t="s">
        <v>48</v>
      </c>
      <c r="B1041" s="11" t="s">
        <v>44</v>
      </c>
      <c r="C1041" s="11" t="s">
        <v>31</v>
      </c>
      <c r="D1041" s="11" t="s">
        <v>57</v>
      </c>
      <c r="E1041" s="49">
        <v>82292</v>
      </c>
      <c r="F1041" s="15">
        <v>10.6</v>
      </c>
      <c r="G1041" s="16">
        <f t="shared" si="168"/>
        <v>17445.903999999999</v>
      </c>
      <c r="H1041" s="16">
        <f t="shared" si="169"/>
        <v>64846.096000000005</v>
      </c>
      <c r="I1041" s="16">
        <f t="shared" si="170"/>
        <v>99737.903999999995</v>
      </c>
      <c r="J1041" s="43">
        <v>3.5547837656292859E-2</v>
      </c>
      <c r="K1041" s="44">
        <v>10.6</v>
      </c>
      <c r="L1041" s="43">
        <f t="shared" si="165"/>
        <v>7.5361415831340858E-3</v>
      </c>
      <c r="M1041" s="43">
        <f t="shared" si="166"/>
        <v>2.8011696073158773E-2</v>
      </c>
      <c r="N1041" s="43">
        <f t="shared" si="167"/>
        <v>4.3083979239426945E-2</v>
      </c>
    </row>
    <row r="1042" spans="1:14" x14ac:dyDescent="0.25">
      <c r="A1042" s="11" t="s">
        <v>48</v>
      </c>
      <c r="B1042" s="11" t="s">
        <v>44</v>
      </c>
      <c r="C1042" s="11" t="s">
        <v>32</v>
      </c>
      <c r="D1042" s="11" t="s">
        <v>57</v>
      </c>
      <c r="E1042" s="49">
        <v>57580</v>
      </c>
      <c r="F1042" s="15">
        <v>12.9</v>
      </c>
      <c r="G1042" s="16">
        <f t="shared" si="168"/>
        <v>14855.64</v>
      </c>
      <c r="H1042" s="16">
        <f t="shared" si="169"/>
        <v>42724.36</v>
      </c>
      <c r="I1042" s="16">
        <f t="shared" si="170"/>
        <v>72435.64</v>
      </c>
      <c r="J1042" s="43">
        <v>1.6745844439306493E-2</v>
      </c>
      <c r="K1042" s="44">
        <v>12.9</v>
      </c>
      <c r="L1042" s="43">
        <f t="shared" si="165"/>
        <v>4.3204278653410757E-3</v>
      </c>
      <c r="M1042" s="43">
        <f t="shared" si="166"/>
        <v>1.2425416573965418E-2</v>
      </c>
      <c r="N1042" s="43">
        <f t="shared" si="167"/>
        <v>2.1066272304647568E-2</v>
      </c>
    </row>
    <row r="1043" spans="1:14" x14ac:dyDescent="0.25">
      <c r="A1043" s="11" t="s">
        <v>48</v>
      </c>
      <c r="B1043" s="11" t="s">
        <v>44</v>
      </c>
      <c r="C1043" s="11" t="s">
        <v>22</v>
      </c>
      <c r="D1043" s="11" t="s">
        <v>57</v>
      </c>
      <c r="E1043" s="49">
        <v>40127</v>
      </c>
      <c r="F1043" s="15">
        <v>15.7</v>
      </c>
      <c r="G1043" s="16">
        <f t="shared" si="168"/>
        <v>12599.878000000001</v>
      </c>
      <c r="H1043" s="16">
        <f t="shared" si="169"/>
        <v>27527.121999999999</v>
      </c>
      <c r="I1043" s="16">
        <f t="shared" si="170"/>
        <v>52726.877999999997</v>
      </c>
      <c r="J1043" s="43">
        <v>8.2742377719047071E-3</v>
      </c>
      <c r="K1043" s="44">
        <v>15.7</v>
      </c>
      <c r="L1043" s="43">
        <f t="shared" si="165"/>
        <v>2.598110660378078E-3</v>
      </c>
      <c r="M1043" s="43">
        <f t="shared" si="166"/>
        <v>5.6761271115266295E-3</v>
      </c>
      <c r="N1043" s="43">
        <f t="shared" si="167"/>
        <v>1.0872348432282785E-2</v>
      </c>
    </row>
    <row r="1044" spans="1:14" x14ac:dyDescent="0.25">
      <c r="A1044" s="11" t="s">
        <v>48</v>
      </c>
      <c r="B1044" s="11" t="s">
        <v>44</v>
      </c>
      <c r="C1044" s="11" t="s">
        <v>1</v>
      </c>
      <c r="D1044" s="11" t="s">
        <v>57</v>
      </c>
      <c r="E1044" s="49">
        <v>7465</v>
      </c>
      <c r="F1044" s="15">
        <v>24.7</v>
      </c>
      <c r="G1044" s="16">
        <f t="shared" si="168"/>
        <v>3687.71</v>
      </c>
      <c r="H1044" s="16">
        <f t="shared" si="169"/>
        <v>3777.29</v>
      </c>
      <c r="I1044" s="16">
        <f t="shared" si="170"/>
        <v>11152.71</v>
      </c>
      <c r="J1044" s="43">
        <v>2.8940109673905247E-3</v>
      </c>
      <c r="K1044" s="44">
        <v>24.7</v>
      </c>
      <c r="L1044" s="43">
        <f t="shared" si="165"/>
        <v>1.4296414178909193E-3</v>
      </c>
      <c r="M1044" s="43">
        <f t="shared" si="166"/>
        <v>1.4643695494996054E-3</v>
      </c>
      <c r="N1044" s="43">
        <f t="shared" si="167"/>
        <v>4.3236523852814438E-3</v>
      </c>
    </row>
    <row r="1045" spans="1:14" x14ac:dyDescent="0.25">
      <c r="A1045" s="11" t="s">
        <v>48</v>
      </c>
      <c r="B1045" s="11" t="s">
        <v>44</v>
      </c>
      <c r="C1045" s="11" t="s">
        <v>0</v>
      </c>
      <c r="D1045" s="11" t="s">
        <v>57</v>
      </c>
      <c r="E1045" s="49">
        <v>235864</v>
      </c>
      <c r="F1045" s="15">
        <v>6.4</v>
      </c>
      <c r="G1045" s="16">
        <f t="shared" si="168"/>
        <v>30190.592000000001</v>
      </c>
      <c r="H1045" s="16">
        <f t="shared" si="169"/>
        <v>205673.408</v>
      </c>
      <c r="I1045" s="16">
        <f t="shared" si="170"/>
        <v>266054.592</v>
      </c>
      <c r="J1045" s="43">
        <v>1.5977488556976671E-2</v>
      </c>
      <c r="K1045" s="44">
        <v>6.4</v>
      </c>
      <c r="L1045" s="43">
        <f t="shared" si="165"/>
        <v>2.0451185352930142E-3</v>
      </c>
      <c r="M1045" s="43">
        <f t="shared" si="166"/>
        <v>1.3932370021683658E-2</v>
      </c>
      <c r="N1045" s="43">
        <f t="shared" si="167"/>
        <v>1.8022607092269684E-2</v>
      </c>
    </row>
    <row r="1046" spans="1:14" x14ac:dyDescent="0.25">
      <c r="A1046" s="11" t="s">
        <v>48</v>
      </c>
      <c r="B1046" s="11" t="s">
        <v>19</v>
      </c>
      <c r="C1046" s="11" t="s">
        <v>21</v>
      </c>
      <c r="D1046" s="11" t="s">
        <v>58</v>
      </c>
      <c r="E1046" s="49">
        <v>28923</v>
      </c>
      <c r="F1046" s="15">
        <v>15.6</v>
      </c>
      <c r="G1046" s="16">
        <f t="shared" si="168"/>
        <v>9023.9760000000006</v>
      </c>
      <c r="H1046" s="16">
        <f t="shared" si="169"/>
        <v>19899.023999999998</v>
      </c>
      <c r="I1046" s="16">
        <f t="shared" si="170"/>
        <v>37946.976000000002</v>
      </c>
      <c r="J1046" s="43">
        <v>8.9355005338500482E-3</v>
      </c>
      <c r="K1046" s="44">
        <v>15.6</v>
      </c>
      <c r="L1046" s="43">
        <f t="shared" si="165"/>
        <v>2.7878761665612152E-3</v>
      </c>
      <c r="M1046" s="43">
        <f t="shared" si="166"/>
        <v>6.147624367288833E-3</v>
      </c>
      <c r="N1046" s="43">
        <f t="shared" si="167"/>
        <v>1.1723376700411264E-2</v>
      </c>
    </row>
    <row r="1047" spans="1:14" x14ac:dyDescent="0.25">
      <c r="A1047" s="11" t="s">
        <v>48</v>
      </c>
      <c r="B1047" s="11" t="s">
        <v>19</v>
      </c>
      <c r="C1047" s="11" t="s">
        <v>31</v>
      </c>
      <c r="D1047" s="11" t="s">
        <v>58</v>
      </c>
      <c r="E1047" s="49">
        <v>228194</v>
      </c>
      <c r="F1047" s="15">
        <v>6.6</v>
      </c>
      <c r="G1047" s="16">
        <f t="shared" si="168"/>
        <v>30121.607999999997</v>
      </c>
      <c r="H1047" s="16">
        <f t="shared" si="169"/>
        <v>198072.39199999999</v>
      </c>
      <c r="I1047" s="16">
        <f t="shared" si="170"/>
        <v>258315.60800000001</v>
      </c>
      <c r="J1047" s="43">
        <v>4.8538138324143741E-2</v>
      </c>
      <c r="K1047" s="44">
        <v>6.6</v>
      </c>
      <c r="L1047" s="43">
        <f t="shared" si="165"/>
        <v>6.4070342587869734E-3</v>
      </c>
      <c r="M1047" s="43">
        <f t="shared" si="166"/>
        <v>4.2131104065356764E-2</v>
      </c>
      <c r="N1047" s="43">
        <f t="shared" si="167"/>
        <v>5.4945172582930718E-2</v>
      </c>
    </row>
    <row r="1048" spans="1:14" x14ac:dyDescent="0.25">
      <c r="A1048" s="11" t="s">
        <v>48</v>
      </c>
      <c r="B1048" s="11" t="s">
        <v>19</v>
      </c>
      <c r="C1048" s="11" t="s">
        <v>32</v>
      </c>
      <c r="D1048" s="11" t="s">
        <v>58</v>
      </c>
      <c r="E1048" s="49">
        <v>274081</v>
      </c>
      <c r="F1048" s="15">
        <v>5.9</v>
      </c>
      <c r="G1048" s="16">
        <f t="shared" si="168"/>
        <v>32341.558000000005</v>
      </c>
      <c r="H1048" s="16">
        <f t="shared" si="169"/>
        <v>241739.44199999998</v>
      </c>
      <c r="I1048" s="16">
        <f t="shared" si="170"/>
        <v>306422.55800000002</v>
      </c>
      <c r="J1048" s="43">
        <v>3.9977852397254827E-2</v>
      </c>
      <c r="K1048" s="44">
        <v>5.9</v>
      </c>
      <c r="L1048" s="43">
        <f t="shared" si="165"/>
        <v>4.71738658287607E-3</v>
      </c>
      <c r="M1048" s="43">
        <f t="shared" si="166"/>
        <v>3.5260465814378757E-2</v>
      </c>
      <c r="N1048" s="43">
        <f t="shared" si="167"/>
        <v>4.4695238980130898E-2</v>
      </c>
    </row>
    <row r="1049" spans="1:14" x14ac:dyDescent="0.25">
      <c r="A1049" s="11" t="s">
        <v>48</v>
      </c>
      <c r="B1049" s="11" t="s">
        <v>19</v>
      </c>
      <c r="C1049" s="11" t="s">
        <v>22</v>
      </c>
      <c r="D1049" s="11" t="s">
        <v>58</v>
      </c>
      <c r="E1049" s="49">
        <v>242084</v>
      </c>
      <c r="F1049" s="15">
        <v>6.9</v>
      </c>
      <c r="G1049" s="16">
        <f t="shared" si="168"/>
        <v>33407.592000000004</v>
      </c>
      <c r="H1049" s="16">
        <f t="shared" si="169"/>
        <v>208676.408</v>
      </c>
      <c r="I1049" s="16">
        <f t="shared" si="170"/>
        <v>275491.592</v>
      </c>
      <c r="J1049" s="43">
        <v>2.5183646795619068E-2</v>
      </c>
      <c r="K1049" s="44">
        <v>6.9</v>
      </c>
      <c r="L1049" s="43">
        <f t="shared" si="165"/>
        <v>3.4753432577954314E-3</v>
      </c>
      <c r="M1049" s="43">
        <f t="shared" si="166"/>
        <v>2.1708303537823638E-2</v>
      </c>
      <c r="N1049" s="43">
        <f t="shared" si="167"/>
        <v>2.8658990053414497E-2</v>
      </c>
    </row>
    <row r="1050" spans="1:14" x14ac:dyDescent="0.25">
      <c r="A1050" s="11" t="s">
        <v>48</v>
      </c>
      <c r="B1050" s="11" t="s">
        <v>19</v>
      </c>
      <c r="C1050" s="11" t="s">
        <v>1</v>
      </c>
      <c r="D1050" s="11" t="s">
        <v>58</v>
      </c>
      <c r="E1050" s="49">
        <v>50874</v>
      </c>
      <c r="F1050" s="15">
        <v>9.1999999999999993</v>
      </c>
      <c r="G1050" s="16">
        <f t="shared" si="168"/>
        <v>9360.8159999999989</v>
      </c>
      <c r="H1050" s="16">
        <f t="shared" si="169"/>
        <v>41513.184000000001</v>
      </c>
      <c r="I1050" s="16">
        <f t="shared" si="170"/>
        <v>60234.815999999999</v>
      </c>
      <c r="J1050" s="43">
        <v>1.0757578929405846E-2</v>
      </c>
      <c r="K1050" s="44">
        <v>9.1999999999999993</v>
      </c>
      <c r="L1050" s="43">
        <f t="shared" si="165"/>
        <v>1.9793945230106753E-3</v>
      </c>
      <c r="M1050" s="43">
        <f t="shared" si="166"/>
        <v>8.7781844063951706E-3</v>
      </c>
      <c r="N1050" s="43">
        <f t="shared" si="167"/>
        <v>1.2736973452416521E-2</v>
      </c>
    </row>
    <row r="1051" spans="1:14" x14ac:dyDescent="0.25">
      <c r="A1051" s="11" t="s">
        <v>48</v>
      </c>
      <c r="B1051" s="11" t="s">
        <v>19</v>
      </c>
      <c r="C1051" s="11" t="s">
        <v>0</v>
      </c>
      <c r="D1051" s="11" t="s">
        <v>58</v>
      </c>
      <c r="E1051" s="49">
        <v>824156</v>
      </c>
      <c r="F1051" s="15">
        <v>3.2</v>
      </c>
      <c r="G1051" s="16">
        <f t="shared" si="168"/>
        <v>52745.984000000004</v>
      </c>
      <c r="H1051" s="16">
        <f t="shared" si="169"/>
        <v>771410.01599999995</v>
      </c>
      <c r="I1051" s="16">
        <f t="shared" si="170"/>
        <v>876901.98400000005</v>
      </c>
      <c r="J1051" s="43">
        <v>2.8286619364649022E-2</v>
      </c>
      <c r="K1051" s="44">
        <v>3.2</v>
      </c>
      <c r="L1051" s="43">
        <f t="shared" si="165"/>
        <v>1.8103436393375374E-3</v>
      </c>
      <c r="M1051" s="43">
        <f t="shared" si="166"/>
        <v>2.6476275725311485E-2</v>
      </c>
      <c r="N1051" s="43">
        <f t="shared" si="167"/>
        <v>3.0096963003986558E-2</v>
      </c>
    </row>
    <row r="1052" spans="1:14" x14ac:dyDescent="0.25">
      <c r="A1052" s="11" t="s">
        <v>48</v>
      </c>
      <c r="B1052" s="11" t="s">
        <v>30</v>
      </c>
      <c r="C1052" s="11" t="s">
        <v>21</v>
      </c>
      <c r="D1052" s="11" t="s">
        <v>58</v>
      </c>
      <c r="E1052" s="49">
        <v>13322</v>
      </c>
      <c r="F1052" s="15">
        <v>21.7</v>
      </c>
      <c r="G1052" s="16">
        <f t="shared" si="168"/>
        <v>5781.7479999999996</v>
      </c>
      <c r="H1052" s="16">
        <f t="shared" si="169"/>
        <v>7540.2520000000004</v>
      </c>
      <c r="I1052" s="16">
        <f t="shared" si="170"/>
        <v>19103.748</v>
      </c>
      <c r="J1052" s="43">
        <v>8.039248817225066E-3</v>
      </c>
      <c r="K1052" s="44">
        <v>21.7</v>
      </c>
      <c r="L1052" s="43">
        <f t="shared" si="165"/>
        <v>3.4890339866756786E-3</v>
      </c>
      <c r="M1052" s="43">
        <f t="shared" si="166"/>
        <v>4.5502148305493874E-3</v>
      </c>
      <c r="N1052" s="43">
        <f t="shared" si="167"/>
        <v>1.1528282803900745E-2</v>
      </c>
    </row>
    <row r="1053" spans="1:14" x14ac:dyDescent="0.25">
      <c r="A1053" s="11" t="s">
        <v>48</v>
      </c>
      <c r="B1053" s="11" t="s">
        <v>30</v>
      </c>
      <c r="C1053" s="11" t="s">
        <v>31</v>
      </c>
      <c r="D1053" s="11" t="s">
        <v>58</v>
      </c>
      <c r="E1053" s="49">
        <v>123534</v>
      </c>
      <c r="F1053" s="15">
        <v>8.3000000000000007</v>
      </c>
      <c r="G1053" s="16">
        <f t="shared" si="168"/>
        <v>20506.644</v>
      </c>
      <c r="H1053" s="16">
        <f t="shared" si="169"/>
        <v>103027.356</v>
      </c>
      <c r="I1053" s="16">
        <f t="shared" si="170"/>
        <v>144040.644</v>
      </c>
      <c r="J1053" s="43">
        <v>5.1766512220029676E-2</v>
      </c>
      <c r="K1053" s="44">
        <v>8.3000000000000007</v>
      </c>
      <c r="L1053" s="43">
        <f t="shared" si="165"/>
        <v>8.5932410285249269E-3</v>
      </c>
      <c r="M1053" s="43">
        <f t="shared" si="166"/>
        <v>4.3173271191504749E-2</v>
      </c>
      <c r="N1053" s="43">
        <f t="shared" si="167"/>
        <v>6.0359753248554603E-2</v>
      </c>
    </row>
    <row r="1054" spans="1:14" x14ac:dyDescent="0.25">
      <c r="A1054" s="11" t="s">
        <v>48</v>
      </c>
      <c r="B1054" s="11" t="s">
        <v>30</v>
      </c>
      <c r="C1054" s="11" t="s">
        <v>32</v>
      </c>
      <c r="D1054" s="11" t="s">
        <v>58</v>
      </c>
      <c r="E1054" s="49">
        <v>154989</v>
      </c>
      <c r="F1054" s="15">
        <v>7.7</v>
      </c>
      <c r="G1054" s="16">
        <f t="shared" si="168"/>
        <v>23868.306</v>
      </c>
      <c r="H1054" s="16">
        <f t="shared" si="169"/>
        <v>131120.69399999999</v>
      </c>
      <c r="I1054" s="16">
        <f t="shared" si="170"/>
        <v>178857.30600000001</v>
      </c>
      <c r="J1054" s="43">
        <v>4.5353483804438287E-2</v>
      </c>
      <c r="K1054" s="44">
        <v>7.7</v>
      </c>
      <c r="L1054" s="43">
        <f t="shared" si="165"/>
        <v>6.9844365058834967E-3</v>
      </c>
      <c r="M1054" s="43">
        <f t="shared" si="166"/>
        <v>3.8369047298554788E-2</v>
      </c>
      <c r="N1054" s="43">
        <f t="shared" si="167"/>
        <v>5.2337920310321785E-2</v>
      </c>
    </row>
    <row r="1055" spans="1:14" x14ac:dyDescent="0.25">
      <c r="A1055" s="11" t="s">
        <v>48</v>
      </c>
      <c r="B1055" s="11" t="s">
        <v>30</v>
      </c>
      <c r="C1055" s="11" t="s">
        <v>22</v>
      </c>
      <c r="D1055" s="11" t="s">
        <v>58</v>
      </c>
      <c r="E1055" s="49">
        <v>120250</v>
      </c>
      <c r="F1055" s="15">
        <v>9.9</v>
      </c>
      <c r="G1055" s="16">
        <f t="shared" si="168"/>
        <v>23809.5</v>
      </c>
      <c r="H1055" s="16">
        <f t="shared" si="169"/>
        <v>96440.5</v>
      </c>
      <c r="I1055" s="16">
        <f t="shared" si="170"/>
        <v>144059.5</v>
      </c>
      <c r="J1055" s="43">
        <v>2.5246083707825655E-2</v>
      </c>
      <c r="K1055" s="44">
        <v>9.9</v>
      </c>
      <c r="L1055" s="43">
        <f t="shared" si="165"/>
        <v>4.9987245741494792E-3</v>
      </c>
      <c r="M1055" s="43">
        <f t="shared" si="166"/>
        <v>2.0247359133676174E-2</v>
      </c>
      <c r="N1055" s="43">
        <f t="shared" si="167"/>
        <v>3.0244808281975136E-2</v>
      </c>
    </row>
    <row r="1056" spans="1:14" x14ac:dyDescent="0.25">
      <c r="A1056" s="11" t="s">
        <v>48</v>
      </c>
      <c r="B1056" s="11" t="s">
        <v>30</v>
      </c>
      <c r="C1056" s="11" t="s">
        <v>1</v>
      </c>
      <c r="D1056" s="11" t="s">
        <v>58</v>
      </c>
      <c r="E1056" s="49">
        <v>21972</v>
      </c>
      <c r="F1056" s="15">
        <v>14.3</v>
      </c>
      <c r="G1056" s="16">
        <f t="shared" si="168"/>
        <v>6283.9920000000011</v>
      </c>
      <c r="H1056" s="16">
        <f t="shared" si="169"/>
        <v>15688.007999999998</v>
      </c>
      <c r="I1056" s="16">
        <f t="shared" si="170"/>
        <v>28255.992000000002</v>
      </c>
      <c r="J1056" s="43">
        <v>1.022112272325096E-2</v>
      </c>
      <c r="K1056" s="44">
        <v>14.3</v>
      </c>
      <c r="L1056" s="43">
        <f t="shared" si="165"/>
        <v>2.9232410988497748E-3</v>
      </c>
      <c r="M1056" s="43">
        <f t="shared" si="166"/>
        <v>7.2978816244011853E-3</v>
      </c>
      <c r="N1056" s="43">
        <f t="shared" si="167"/>
        <v>1.3144363822100734E-2</v>
      </c>
    </row>
    <row r="1057" spans="1:14" x14ac:dyDescent="0.25">
      <c r="A1057" s="11" t="s">
        <v>48</v>
      </c>
      <c r="B1057" s="11" t="s">
        <v>30</v>
      </c>
      <c r="C1057" s="11" t="s">
        <v>0</v>
      </c>
      <c r="D1057" s="11" t="s">
        <v>58</v>
      </c>
      <c r="E1057" s="49">
        <v>434067</v>
      </c>
      <c r="F1057" s="15">
        <v>4.5</v>
      </c>
      <c r="G1057" s="16">
        <f t="shared" si="168"/>
        <v>39066.03</v>
      </c>
      <c r="H1057" s="16">
        <f t="shared" si="169"/>
        <v>395000.97</v>
      </c>
      <c r="I1057" s="16">
        <f t="shared" si="170"/>
        <v>473133.03</v>
      </c>
      <c r="J1057" s="43">
        <v>3.0198851702416634E-2</v>
      </c>
      <c r="K1057" s="44">
        <v>4.5</v>
      </c>
      <c r="L1057" s="43">
        <f t="shared" si="165"/>
        <v>2.717896653217497E-3</v>
      </c>
      <c r="M1057" s="43">
        <f t="shared" si="166"/>
        <v>2.7480955049199136E-2</v>
      </c>
      <c r="N1057" s="43">
        <f t="shared" si="167"/>
        <v>3.2916748355634129E-2</v>
      </c>
    </row>
    <row r="1058" spans="1:14" x14ac:dyDescent="0.25">
      <c r="A1058" s="11" t="s">
        <v>48</v>
      </c>
      <c r="B1058" s="11" t="s">
        <v>44</v>
      </c>
      <c r="C1058" s="11" t="s">
        <v>21</v>
      </c>
      <c r="D1058" s="11" t="s">
        <v>58</v>
      </c>
      <c r="E1058" s="49">
        <v>15601</v>
      </c>
      <c r="F1058" s="15">
        <v>20.2</v>
      </c>
      <c r="G1058" s="16">
        <f t="shared" si="168"/>
        <v>6302.8040000000001</v>
      </c>
      <c r="H1058" s="16">
        <f t="shared" si="169"/>
        <v>9298.1959999999999</v>
      </c>
      <c r="I1058" s="16">
        <f t="shared" si="170"/>
        <v>21903.804</v>
      </c>
      <c r="J1058" s="43">
        <v>9.8756507383474783E-3</v>
      </c>
      <c r="K1058" s="44">
        <v>20.2</v>
      </c>
      <c r="L1058" s="43">
        <f t="shared" si="165"/>
        <v>3.9897628982923814E-3</v>
      </c>
      <c r="M1058" s="43">
        <f t="shared" si="166"/>
        <v>5.8858878400550969E-3</v>
      </c>
      <c r="N1058" s="43">
        <f t="shared" si="167"/>
        <v>1.3865413636639859E-2</v>
      </c>
    </row>
    <row r="1059" spans="1:14" x14ac:dyDescent="0.25">
      <c r="A1059" s="11" t="s">
        <v>48</v>
      </c>
      <c r="B1059" s="11" t="s">
        <v>44</v>
      </c>
      <c r="C1059" s="11" t="s">
        <v>31</v>
      </c>
      <c r="D1059" s="11" t="s">
        <v>58</v>
      </c>
      <c r="E1059" s="49">
        <v>104660</v>
      </c>
      <c r="F1059" s="15">
        <v>9.3000000000000007</v>
      </c>
      <c r="G1059" s="16">
        <f t="shared" si="168"/>
        <v>19466.760000000002</v>
      </c>
      <c r="H1059" s="16">
        <f t="shared" si="169"/>
        <v>85193.239999999991</v>
      </c>
      <c r="I1059" s="16">
        <f t="shared" si="170"/>
        <v>124126.76000000001</v>
      </c>
      <c r="J1059" s="43">
        <v>4.5210186763082812E-2</v>
      </c>
      <c r="K1059" s="44">
        <v>9.3000000000000007</v>
      </c>
      <c r="L1059" s="43">
        <f t="shared" si="165"/>
        <v>8.4090947379334043E-3</v>
      </c>
      <c r="M1059" s="43">
        <f t="shared" si="166"/>
        <v>3.6801092025149404E-2</v>
      </c>
      <c r="N1059" s="43">
        <f t="shared" si="167"/>
        <v>5.3619281501016219E-2</v>
      </c>
    </row>
    <row r="1060" spans="1:14" x14ac:dyDescent="0.25">
      <c r="A1060" s="11" t="s">
        <v>48</v>
      </c>
      <c r="B1060" s="11" t="s">
        <v>44</v>
      </c>
      <c r="C1060" s="11" t="s">
        <v>32</v>
      </c>
      <c r="D1060" s="11" t="s">
        <v>58</v>
      </c>
      <c r="E1060" s="49">
        <v>119092</v>
      </c>
      <c r="F1060" s="15">
        <v>9.5</v>
      </c>
      <c r="G1060" s="16">
        <f t="shared" si="168"/>
        <v>22627.48</v>
      </c>
      <c r="H1060" s="16">
        <f t="shared" si="169"/>
        <v>96464.52</v>
      </c>
      <c r="I1060" s="16">
        <f t="shared" si="170"/>
        <v>141719.48000000001</v>
      </c>
      <c r="J1060" s="43">
        <v>3.4635222403019951E-2</v>
      </c>
      <c r="K1060" s="44">
        <v>9.5</v>
      </c>
      <c r="L1060" s="43">
        <f t="shared" si="165"/>
        <v>6.58069225657379E-3</v>
      </c>
      <c r="M1060" s="43">
        <f t="shared" si="166"/>
        <v>2.8054530146446162E-2</v>
      </c>
      <c r="N1060" s="43">
        <f t="shared" si="167"/>
        <v>4.121591465959374E-2</v>
      </c>
    </row>
    <row r="1061" spans="1:14" x14ac:dyDescent="0.25">
      <c r="A1061" s="11" t="s">
        <v>48</v>
      </c>
      <c r="B1061" s="11" t="s">
        <v>44</v>
      </c>
      <c r="C1061" s="11" t="s">
        <v>22</v>
      </c>
      <c r="D1061" s="11" t="s">
        <v>58</v>
      </c>
      <c r="E1061" s="49">
        <v>121834</v>
      </c>
      <c r="F1061" s="15">
        <v>9.9</v>
      </c>
      <c r="G1061" s="16">
        <f t="shared" si="168"/>
        <v>24123.132000000001</v>
      </c>
      <c r="H1061" s="16">
        <f t="shared" si="169"/>
        <v>97710.868000000002</v>
      </c>
      <c r="I1061" s="16">
        <f t="shared" si="170"/>
        <v>145957.13200000001</v>
      </c>
      <c r="J1061" s="43">
        <v>2.5122323739682463E-2</v>
      </c>
      <c r="K1061" s="44">
        <v>9.9</v>
      </c>
      <c r="L1061" s="43">
        <f t="shared" si="165"/>
        <v>4.9742201004571275E-3</v>
      </c>
      <c r="M1061" s="43">
        <f t="shared" si="166"/>
        <v>2.0148103639225336E-2</v>
      </c>
      <c r="N1061" s="43">
        <f t="shared" si="167"/>
        <v>3.009654384013959E-2</v>
      </c>
    </row>
    <row r="1062" spans="1:14" x14ac:dyDescent="0.25">
      <c r="A1062" s="11" t="s">
        <v>48</v>
      </c>
      <c r="B1062" s="11" t="s">
        <v>44</v>
      </c>
      <c r="C1062" s="11" t="s">
        <v>1</v>
      </c>
      <c r="D1062" s="11" t="s">
        <v>58</v>
      </c>
      <c r="E1062" s="49">
        <v>28902</v>
      </c>
      <c r="F1062" s="15">
        <v>13.1</v>
      </c>
      <c r="G1062" s="16">
        <f t="shared" si="168"/>
        <v>7572.3240000000005</v>
      </c>
      <c r="H1062" s="16">
        <f t="shared" si="169"/>
        <v>21329.675999999999</v>
      </c>
      <c r="I1062" s="16">
        <f t="shared" si="170"/>
        <v>36474.324000000001</v>
      </c>
      <c r="J1062" s="43">
        <v>1.1204649026057729E-2</v>
      </c>
      <c r="K1062" s="44">
        <v>13.1</v>
      </c>
      <c r="L1062" s="43">
        <f t="shared" si="165"/>
        <v>2.9356180448271252E-3</v>
      </c>
      <c r="M1062" s="43">
        <f t="shared" si="166"/>
        <v>8.2690309812306038E-3</v>
      </c>
      <c r="N1062" s="43">
        <f t="shared" si="167"/>
        <v>1.4140267070884855E-2</v>
      </c>
    </row>
    <row r="1063" spans="1:14" x14ac:dyDescent="0.25">
      <c r="A1063" s="11" t="s">
        <v>48</v>
      </c>
      <c r="B1063" s="11" t="s">
        <v>44</v>
      </c>
      <c r="C1063" s="11" t="s">
        <v>0</v>
      </c>
      <c r="D1063" s="11" t="s">
        <v>58</v>
      </c>
      <c r="E1063" s="49">
        <v>390089</v>
      </c>
      <c r="F1063" s="15">
        <v>4.8</v>
      </c>
      <c r="G1063" s="16">
        <f t="shared" si="168"/>
        <v>37448.544000000002</v>
      </c>
      <c r="H1063" s="16">
        <f t="shared" si="169"/>
        <v>352640.45600000001</v>
      </c>
      <c r="I1063" s="16">
        <f t="shared" si="170"/>
        <v>427537.54399999999</v>
      </c>
      <c r="J1063" s="43">
        <v>2.6424730072001121E-2</v>
      </c>
      <c r="K1063" s="44">
        <v>4.8</v>
      </c>
      <c r="L1063" s="43">
        <f t="shared" si="165"/>
        <v>2.5367740869121076E-3</v>
      </c>
      <c r="M1063" s="43">
        <f t="shared" si="166"/>
        <v>2.3887955985089013E-2</v>
      </c>
      <c r="N1063" s="43">
        <f t="shared" si="167"/>
        <v>2.8961504158913229E-2</v>
      </c>
    </row>
    <row r="1064" spans="1:14" x14ac:dyDescent="0.25">
      <c r="A1064" s="11" t="s">
        <v>48</v>
      </c>
      <c r="B1064" s="11" t="s">
        <v>19</v>
      </c>
      <c r="C1064" s="11" t="s">
        <v>21</v>
      </c>
      <c r="D1064" s="11" t="s">
        <v>153</v>
      </c>
      <c r="E1064" s="49">
        <v>3236864</v>
      </c>
      <c r="F1064" s="15">
        <v>1</v>
      </c>
      <c r="G1064" s="16">
        <f t="shared" si="168"/>
        <v>64737.279999999999</v>
      </c>
      <c r="H1064" s="16">
        <f t="shared" si="169"/>
        <v>3172126.7200000002</v>
      </c>
      <c r="I1064" s="16">
        <f t="shared" si="170"/>
        <v>3301601.2799999998</v>
      </c>
    </row>
    <row r="1065" spans="1:14" x14ac:dyDescent="0.25">
      <c r="A1065" s="11" t="s">
        <v>48</v>
      </c>
      <c r="B1065" s="11" t="s">
        <v>19</v>
      </c>
      <c r="C1065" s="11" t="s">
        <v>31</v>
      </c>
      <c r="D1065" s="11" t="s">
        <v>153</v>
      </c>
      <c r="E1065" s="49">
        <v>4701334</v>
      </c>
      <c r="F1065" s="15">
        <v>0.5</v>
      </c>
      <c r="G1065" s="16">
        <f t="shared" si="168"/>
        <v>47013.34</v>
      </c>
      <c r="H1065" s="16">
        <f t="shared" si="169"/>
        <v>4654320.66</v>
      </c>
      <c r="I1065" s="16">
        <f t="shared" si="170"/>
        <v>4748347.34</v>
      </c>
    </row>
    <row r="1066" spans="1:14" x14ac:dyDescent="0.25">
      <c r="A1066" s="11" t="s">
        <v>48</v>
      </c>
      <c r="B1066" s="11" t="s">
        <v>19</v>
      </c>
      <c r="C1066" s="11" t="s">
        <v>32</v>
      </c>
      <c r="D1066" s="11" t="s">
        <v>153</v>
      </c>
      <c r="E1066" s="49">
        <v>6855821</v>
      </c>
      <c r="F1066" s="15">
        <v>0.4</v>
      </c>
      <c r="G1066" s="16">
        <f t="shared" si="168"/>
        <v>54846.568000000007</v>
      </c>
      <c r="H1066" s="16">
        <f t="shared" si="169"/>
        <v>6800974.432</v>
      </c>
      <c r="I1066" s="16">
        <f t="shared" si="170"/>
        <v>6910667.568</v>
      </c>
    </row>
    <row r="1067" spans="1:14" x14ac:dyDescent="0.25">
      <c r="A1067" s="11" t="s">
        <v>48</v>
      </c>
      <c r="B1067" s="11" t="s">
        <v>19</v>
      </c>
      <c r="C1067" s="11" t="s">
        <v>22</v>
      </c>
      <c r="D1067" s="11" t="s">
        <v>153</v>
      </c>
      <c r="E1067" s="49">
        <v>9612746</v>
      </c>
      <c r="F1067" s="15">
        <v>0.4</v>
      </c>
      <c r="G1067" s="16">
        <f t="shared" si="168"/>
        <v>76901.968000000008</v>
      </c>
      <c r="H1067" s="16">
        <f t="shared" si="169"/>
        <v>9535844.0319999997</v>
      </c>
      <c r="I1067" s="16">
        <f t="shared" si="170"/>
        <v>9689647.9680000003</v>
      </c>
    </row>
    <row r="1068" spans="1:14" x14ac:dyDescent="0.25">
      <c r="A1068" s="11" t="s">
        <v>48</v>
      </c>
      <c r="B1068" s="11" t="s">
        <v>19</v>
      </c>
      <c r="C1068" s="11" t="s">
        <v>1</v>
      </c>
      <c r="D1068" s="11" t="s">
        <v>153</v>
      </c>
      <c r="E1068" s="49">
        <v>4729131</v>
      </c>
      <c r="F1068" s="15">
        <v>0.3</v>
      </c>
      <c r="G1068" s="16">
        <f t="shared" si="168"/>
        <v>28374.786</v>
      </c>
      <c r="H1068" s="16">
        <f t="shared" si="169"/>
        <v>4700756.2139999997</v>
      </c>
      <c r="I1068" s="16">
        <f t="shared" si="170"/>
        <v>4757505.7860000003</v>
      </c>
    </row>
    <row r="1069" spans="1:14" x14ac:dyDescent="0.25">
      <c r="A1069" s="11" t="s">
        <v>48</v>
      </c>
      <c r="B1069" s="11" t="s">
        <v>19</v>
      </c>
      <c r="C1069" s="11" t="s">
        <v>0</v>
      </c>
      <c r="D1069" s="11" t="s">
        <v>153</v>
      </c>
      <c r="E1069" s="49">
        <v>29135896</v>
      </c>
      <c r="F1069" s="15">
        <v>0.4</v>
      </c>
      <c r="G1069" s="16">
        <f t="shared" si="168"/>
        <v>233087.16800000001</v>
      </c>
      <c r="H1069" s="16">
        <f t="shared" si="169"/>
        <v>28902808.831999999</v>
      </c>
      <c r="I1069" s="16">
        <f t="shared" si="170"/>
        <v>29368983.168000001</v>
      </c>
    </row>
    <row r="1070" spans="1:14" x14ac:dyDescent="0.25">
      <c r="A1070" s="11" t="s">
        <v>48</v>
      </c>
      <c r="B1070" s="11" t="s">
        <v>30</v>
      </c>
      <c r="C1070" s="11" t="s">
        <v>21</v>
      </c>
      <c r="D1070" s="11" t="s">
        <v>153</v>
      </c>
      <c r="E1070" s="49">
        <v>1657120</v>
      </c>
      <c r="F1070" s="15">
        <v>1.4</v>
      </c>
      <c r="G1070" s="16">
        <f t="shared" si="168"/>
        <v>46399.360000000001</v>
      </c>
      <c r="H1070" s="16">
        <f t="shared" si="169"/>
        <v>1610720.64</v>
      </c>
      <c r="I1070" s="16">
        <f t="shared" si="170"/>
        <v>1703519.36</v>
      </c>
    </row>
    <row r="1071" spans="1:14" x14ac:dyDescent="0.25">
      <c r="A1071" s="11" t="s">
        <v>48</v>
      </c>
      <c r="B1071" s="11" t="s">
        <v>30</v>
      </c>
      <c r="C1071" s="11" t="s">
        <v>31</v>
      </c>
      <c r="D1071" s="11" t="s">
        <v>153</v>
      </c>
      <c r="E1071" s="49">
        <v>2386369</v>
      </c>
      <c r="F1071" s="15">
        <v>1.5</v>
      </c>
      <c r="G1071" s="16">
        <f t="shared" si="168"/>
        <v>71591.070000000007</v>
      </c>
      <c r="H1071" s="16">
        <f t="shared" si="169"/>
        <v>2314777.9300000002</v>
      </c>
      <c r="I1071" s="16">
        <f t="shared" si="170"/>
        <v>2457960.0699999998</v>
      </c>
    </row>
    <row r="1072" spans="1:14" x14ac:dyDescent="0.25">
      <c r="A1072" s="11" t="s">
        <v>48</v>
      </c>
      <c r="B1072" s="11" t="s">
        <v>30</v>
      </c>
      <c r="C1072" s="11" t="s">
        <v>32</v>
      </c>
      <c r="D1072" s="11" t="s">
        <v>153</v>
      </c>
      <c r="E1072" s="49">
        <v>3417356</v>
      </c>
      <c r="F1072" s="15">
        <v>1.2</v>
      </c>
      <c r="G1072" s="16">
        <f t="shared" si="168"/>
        <v>82016.543999999994</v>
      </c>
      <c r="H1072" s="16">
        <f t="shared" si="169"/>
        <v>3335339.4560000002</v>
      </c>
      <c r="I1072" s="16">
        <f t="shared" si="170"/>
        <v>3499372.5439999998</v>
      </c>
    </row>
    <row r="1073" spans="1:14" x14ac:dyDescent="0.25">
      <c r="A1073" s="11" t="s">
        <v>48</v>
      </c>
      <c r="B1073" s="11" t="s">
        <v>30</v>
      </c>
      <c r="C1073" s="11" t="s">
        <v>22</v>
      </c>
      <c r="D1073" s="11" t="s">
        <v>153</v>
      </c>
      <c r="E1073" s="49">
        <v>4763115</v>
      </c>
      <c r="F1073" s="15">
        <v>1.1000000000000001</v>
      </c>
      <c r="G1073" s="16">
        <f t="shared" si="168"/>
        <v>104788.53</v>
      </c>
      <c r="H1073" s="16">
        <f t="shared" si="169"/>
        <v>4658326.47</v>
      </c>
      <c r="I1073" s="16">
        <f t="shared" si="170"/>
        <v>4867903.53</v>
      </c>
    </row>
    <row r="1074" spans="1:14" x14ac:dyDescent="0.25">
      <c r="A1074" s="11" t="s">
        <v>48</v>
      </c>
      <c r="B1074" s="11" t="s">
        <v>30</v>
      </c>
      <c r="C1074" s="11" t="s">
        <v>1</v>
      </c>
      <c r="D1074" s="11" t="s">
        <v>153</v>
      </c>
      <c r="E1074" s="49">
        <v>2149666</v>
      </c>
      <c r="F1074" s="15">
        <v>1</v>
      </c>
      <c r="G1074" s="16">
        <f t="shared" si="168"/>
        <v>42993.32</v>
      </c>
      <c r="H1074" s="16">
        <f t="shared" si="169"/>
        <v>2106672.6800000002</v>
      </c>
      <c r="I1074" s="16">
        <f t="shared" si="170"/>
        <v>2192659.3199999998</v>
      </c>
    </row>
    <row r="1075" spans="1:14" x14ac:dyDescent="0.25">
      <c r="A1075" s="11" t="s">
        <v>48</v>
      </c>
      <c r="B1075" s="11" t="s">
        <v>30</v>
      </c>
      <c r="C1075" s="11" t="s">
        <v>0</v>
      </c>
      <c r="D1075" s="11" t="s">
        <v>153</v>
      </c>
      <c r="E1075" s="49">
        <v>14373626</v>
      </c>
      <c r="F1075" s="15">
        <v>0.6</v>
      </c>
      <c r="G1075" s="16">
        <f t="shared" si="168"/>
        <v>172483.51199999999</v>
      </c>
      <c r="H1075" s="16">
        <f t="shared" si="169"/>
        <v>14201142.488</v>
      </c>
      <c r="I1075" s="16">
        <f t="shared" si="170"/>
        <v>14546109.512</v>
      </c>
    </row>
    <row r="1076" spans="1:14" x14ac:dyDescent="0.25">
      <c r="A1076" s="11" t="s">
        <v>48</v>
      </c>
      <c r="B1076" s="11" t="s">
        <v>44</v>
      </c>
      <c r="C1076" s="11" t="s">
        <v>21</v>
      </c>
      <c r="D1076" s="11" t="s">
        <v>153</v>
      </c>
      <c r="E1076" s="49">
        <v>1579744</v>
      </c>
      <c r="F1076" s="15">
        <v>1.4</v>
      </c>
      <c r="G1076" s="16">
        <f t="shared" si="168"/>
        <v>44232.831999999995</v>
      </c>
      <c r="H1076" s="16">
        <f t="shared" si="169"/>
        <v>1535511.1680000001</v>
      </c>
      <c r="I1076" s="16">
        <f t="shared" si="170"/>
        <v>1623976.8319999999</v>
      </c>
    </row>
    <row r="1077" spans="1:14" x14ac:dyDescent="0.25">
      <c r="A1077" s="11" t="s">
        <v>48</v>
      </c>
      <c r="B1077" s="11" t="s">
        <v>44</v>
      </c>
      <c r="C1077" s="11" t="s">
        <v>31</v>
      </c>
      <c r="D1077" s="11" t="s">
        <v>153</v>
      </c>
      <c r="E1077" s="49">
        <v>2314965</v>
      </c>
      <c r="F1077" s="15">
        <v>1.5</v>
      </c>
      <c r="G1077" s="16">
        <f t="shared" si="168"/>
        <v>69448.95</v>
      </c>
      <c r="H1077" s="16">
        <f t="shared" si="169"/>
        <v>2245516.0499999998</v>
      </c>
      <c r="I1077" s="16">
        <f t="shared" si="170"/>
        <v>2384413.9500000002</v>
      </c>
    </row>
    <row r="1078" spans="1:14" x14ac:dyDescent="0.25">
      <c r="A1078" s="11" t="s">
        <v>48</v>
      </c>
      <c r="B1078" s="11" t="s">
        <v>44</v>
      </c>
      <c r="C1078" s="11" t="s">
        <v>32</v>
      </c>
      <c r="D1078" s="11" t="s">
        <v>153</v>
      </c>
      <c r="E1078" s="49">
        <v>3438465</v>
      </c>
      <c r="F1078" s="15">
        <v>1.2</v>
      </c>
      <c r="G1078" s="16">
        <f t="shared" si="168"/>
        <v>82523.16</v>
      </c>
      <c r="H1078" s="16">
        <f t="shared" si="169"/>
        <v>3355941.84</v>
      </c>
      <c r="I1078" s="16">
        <f t="shared" si="170"/>
        <v>3520988.16</v>
      </c>
    </row>
    <row r="1079" spans="1:14" x14ac:dyDescent="0.25">
      <c r="A1079" s="11" t="s">
        <v>48</v>
      </c>
      <c r="B1079" s="11" t="s">
        <v>44</v>
      </c>
      <c r="C1079" s="11" t="s">
        <v>22</v>
      </c>
      <c r="D1079" s="11" t="s">
        <v>153</v>
      </c>
      <c r="E1079" s="49">
        <v>4849631</v>
      </c>
      <c r="F1079" s="15">
        <v>1.1000000000000001</v>
      </c>
      <c r="G1079" s="16">
        <f t="shared" si="168"/>
        <v>106691.88200000001</v>
      </c>
      <c r="H1079" s="16">
        <f t="shared" si="169"/>
        <v>4742939.1179999998</v>
      </c>
      <c r="I1079" s="16">
        <f t="shared" si="170"/>
        <v>4956322.8820000002</v>
      </c>
    </row>
    <row r="1080" spans="1:14" x14ac:dyDescent="0.25">
      <c r="A1080" s="11" t="s">
        <v>48</v>
      </c>
      <c r="B1080" s="11" t="s">
        <v>44</v>
      </c>
      <c r="C1080" s="11" t="s">
        <v>1</v>
      </c>
      <c r="D1080" s="11" t="s">
        <v>153</v>
      </c>
      <c r="E1080" s="49">
        <v>2579465</v>
      </c>
      <c r="F1080" s="15">
        <v>1</v>
      </c>
      <c r="G1080" s="16">
        <f t="shared" si="168"/>
        <v>51589.3</v>
      </c>
      <c r="H1080" s="16">
        <f t="shared" si="169"/>
        <v>2527875.7000000002</v>
      </c>
      <c r="I1080" s="16">
        <f t="shared" si="170"/>
        <v>2631054.2999999998</v>
      </c>
    </row>
    <row r="1081" spans="1:14" x14ac:dyDescent="0.25">
      <c r="A1081" s="11" t="s">
        <v>48</v>
      </c>
      <c r="B1081" s="11" t="s">
        <v>44</v>
      </c>
      <c r="C1081" s="11" t="s">
        <v>0</v>
      </c>
      <c r="D1081" s="11" t="s">
        <v>153</v>
      </c>
      <c r="E1081" s="49">
        <v>14762270</v>
      </c>
      <c r="F1081" s="15">
        <v>0.6</v>
      </c>
      <c r="G1081" s="16">
        <f t="shared" si="168"/>
        <v>177147.24</v>
      </c>
      <c r="H1081" s="16">
        <f t="shared" si="169"/>
        <v>14585122.76</v>
      </c>
      <c r="I1081" s="16">
        <f t="shared" si="170"/>
        <v>14939417.24</v>
      </c>
    </row>
    <row r="1082" spans="1:14" x14ac:dyDescent="0.25">
      <c r="A1082" s="11" t="s">
        <v>49</v>
      </c>
      <c r="B1082" s="11" t="s">
        <v>19</v>
      </c>
      <c r="C1082" s="11" t="s">
        <v>21</v>
      </c>
      <c r="D1082" s="11" t="s">
        <v>56</v>
      </c>
      <c r="E1082" s="12">
        <v>262031</v>
      </c>
      <c r="F1082" s="15">
        <v>4.7</v>
      </c>
      <c r="G1082" s="16">
        <f t="shared" ref="G1082:G1113" si="171">2*(E1082*F1082/100)</f>
        <v>24630.914000000001</v>
      </c>
      <c r="H1082" s="16">
        <f t="shared" ref="H1082:H1113" si="172">E1082-G1082</f>
        <v>237400.08600000001</v>
      </c>
      <c r="I1082" s="16">
        <f t="shared" ref="I1082:I1113" si="173">E1082+G1082</f>
        <v>286661.91399999999</v>
      </c>
      <c r="J1082" s="43">
        <v>8.2767088118200161E-2</v>
      </c>
      <c r="K1082" s="44">
        <v>4.7</v>
      </c>
      <c r="L1082" s="43">
        <f t="shared" ref="L1082:L1129" si="174">2*(J1082*K1082/100)</f>
        <v>7.7801062831108162E-3</v>
      </c>
      <c r="M1082" s="43">
        <f t="shared" ref="M1082:M1129" si="175">J1082-L1082</f>
        <v>7.4986981835089339E-2</v>
      </c>
      <c r="N1082" s="43">
        <f t="shared" ref="N1082:N1129" si="176">J1082+L1082</f>
        <v>9.0547194401310982E-2</v>
      </c>
    </row>
    <row r="1083" spans="1:14" x14ac:dyDescent="0.25">
      <c r="A1083" s="11" t="s">
        <v>49</v>
      </c>
      <c r="B1083" s="11" t="s">
        <v>19</v>
      </c>
      <c r="C1083" s="11" t="s">
        <v>31</v>
      </c>
      <c r="D1083" s="11" t="s">
        <v>56</v>
      </c>
      <c r="E1083" s="12">
        <v>1219079</v>
      </c>
      <c r="F1083" s="15">
        <v>2.7</v>
      </c>
      <c r="G1083" s="16">
        <f t="shared" si="171"/>
        <v>65830.266000000003</v>
      </c>
      <c r="H1083" s="16">
        <f t="shared" si="172"/>
        <v>1153248.7339999999</v>
      </c>
      <c r="I1083" s="16">
        <f t="shared" si="173"/>
        <v>1284909.2660000001</v>
      </c>
      <c r="J1083" s="43">
        <v>0.25527205232758893</v>
      </c>
      <c r="K1083" s="44">
        <v>2.7</v>
      </c>
      <c r="L1083" s="43">
        <f t="shared" si="174"/>
        <v>1.3784690825689803E-2</v>
      </c>
      <c r="M1083" s="43">
        <f t="shared" si="175"/>
        <v>0.24148736150189912</v>
      </c>
      <c r="N1083" s="43">
        <f t="shared" si="176"/>
        <v>0.26905674315327871</v>
      </c>
    </row>
    <row r="1084" spans="1:14" x14ac:dyDescent="0.25">
      <c r="A1084" s="11" t="s">
        <v>49</v>
      </c>
      <c r="B1084" s="11" t="s">
        <v>19</v>
      </c>
      <c r="C1084" s="11" t="s">
        <v>32</v>
      </c>
      <c r="D1084" s="11" t="s">
        <v>56</v>
      </c>
      <c r="E1084" s="12">
        <v>1550849</v>
      </c>
      <c r="F1084" s="15">
        <v>2.2000000000000002</v>
      </c>
      <c r="G1084" s="16">
        <f t="shared" si="171"/>
        <v>68237.356</v>
      </c>
      <c r="H1084" s="16">
        <f t="shared" si="172"/>
        <v>1482611.6440000001</v>
      </c>
      <c r="I1084" s="16">
        <f t="shared" si="173"/>
        <v>1619086.3559999999</v>
      </c>
      <c r="J1084" s="43">
        <v>0.22204791060634718</v>
      </c>
      <c r="K1084" s="44">
        <v>2.2000000000000002</v>
      </c>
      <c r="L1084" s="43">
        <f t="shared" si="174"/>
        <v>9.770108066679278E-3</v>
      </c>
      <c r="M1084" s="43">
        <f t="shared" si="175"/>
        <v>0.21227780253966791</v>
      </c>
      <c r="N1084" s="43">
        <f t="shared" si="176"/>
        <v>0.23181801867302645</v>
      </c>
    </row>
    <row r="1085" spans="1:14" x14ac:dyDescent="0.25">
      <c r="A1085" s="11" t="s">
        <v>49</v>
      </c>
      <c r="B1085" s="11" t="s">
        <v>19</v>
      </c>
      <c r="C1085" s="11" t="s">
        <v>22</v>
      </c>
      <c r="D1085" s="11" t="s">
        <v>56</v>
      </c>
      <c r="E1085" s="12">
        <v>2032570</v>
      </c>
      <c r="F1085" s="15">
        <v>2</v>
      </c>
      <c r="G1085" s="16">
        <f t="shared" si="171"/>
        <v>81302.8</v>
      </c>
      <c r="H1085" s="16">
        <f t="shared" si="172"/>
        <v>1951267.2</v>
      </c>
      <c r="I1085" s="16">
        <f t="shared" si="173"/>
        <v>2113872.7999999998</v>
      </c>
      <c r="J1085" s="43">
        <v>0.20873677879048572</v>
      </c>
      <c r="K1085" s="44">
        <v>2</v>
      </c>
      <c r="L1085" s="43">
        <f t="shared" si="174"/>
        <v>8.3494711516194295E-3</v>
      </c>
      <c r="M1085" s="43">
        <f t="shared" si="175"/>
        <v>0.20038730763886628</v>
      </c>
      <c r="N1085" s="43">
        <f t="shared" si="176"/>
        <v>0.21708624994210515</v>
      </c>
    </row>
    <row r="1086" spans="1:14" x14ac:dyDescent="0.25">
      <c r="A1086" s="11" t="s">
        <v>49</v>
      </c>
      <c r="B1086" s="11" t="s">
        <v>19</v>
      </c>
      <c r="C1086" s="11" t="s">
        <v>1</v>
      </c>
      <c r="D1086" s="11" t="s">
        <v>56</v>
      </c>
      <c r="E1086" s="12">
        <v>498868</v>
      </c>
      <c r="F1086" s="15">
        <v>2.9</v>
      </c>
      <c r="G1086" s="16">
        <f t="shared" si="171"/>
        <v>28934.343999999997</v>
      </c>
      <c r="H1086" s="16">
        <f t="shared" si="172"/>
        <v>469933.65600000002</v>
      </c>
      <c r="I1086" s="16">
        <f t="shared" si="173"/>
        <v>527802.34400000004</v>
      </c>
      <c r="J1086" s="43">
        <v>9.7098988930122004E-2</v>
      </c>
      <c r="K1086" s="44">
        <v>2.9</v>
      </c>
      <c r="L1086" s="43">
        <f t="shared" si="174"/>
        <v>5.6317413579470765E-3</v>
      </c>
      <c r="M1086" s="43">
        <f t="shared" si="175"/>
        <v>9.1467247572174934E-2</v>
      </c>
      <c r="N1086" s="43">
        <f t="shared" si="176"/>
        <v>0.10273073028806907</v>
      </c>
    </row>
    <row r="1087" spans="1:14" x14ac:dyDescent="0.25">
      <c r="A1087" s="11" t="s">
        <v>49</v>
      </c>
      <c r="B1087" s="11" t="s">
        <v>19</v>
      </c>
      <c r="C1087" s="11" t="s">
        <v>0</v>
      </c>
      <c r="D1087" s="11" t="s">
        <v>56</v>
      </c>
      <c r="E1087" s="12">
        <v>5563397</v>
      </c>
      <c r="F1087" s="15">
        <v>1.2</v>
      </c>
      <c r="G1087" s="16">
        <f t="shared" si="171"/>
        <v>133521.52799999999</v>
      </c>
      <c r="H1087" s="16">
        <f t="shared" si="172"/>
        <v>5429875.4720000001</v>
      </c>
      <c r="I1087" s="16">
        <f t="shared" si="173"/>
        <v>5696918.5279999999</v>
      </c>
      <c r="J1087" s="43">
        <v>0.18668494122427792</v>
      </c>
      <c r="K1087" s="44">
        <v>1.2</v>
      </c>
      <c r="L1087" s="43">
        <f t="shared" si="174"/>
        <v>4.4804385893826701E-3</v>
      </c>
      <c r="M1087" s="43">
        <f t="shared" si="175"/>
        <v>0.18220450263489527</v>
      </c>
      <c r="N1087" s="43">
        <f t="shared" si="176"/>
        <v>0.19116537981366058</v>
      </c>
    </row>
    <row r="1088" spans="1:14" x14ac:dyDescent="0.25">
      <c r="A1088" s="11" t="s">
        <v>49</v>
      </c>
      <c r="B1088" s="11" t="s">
        <v>19</v>
      </c>
      <c r="C1088" s="11" t="s">
        <v>21</v>
      </c>
      <c r="D1088" s="11" t="s">
        <v>52</v>
      </c>
      <c r="E1088" s="49">
        <v>132594</v>
      </c>
      <c r="F1088" s="15">
        <v>6.8</v>
      </c>
      <c r="G1088" s="16">
        <f t="shared" si="171"/>
        <v>18032.784</v>
      </c>
      <c r="H1088" s="16">
        <f t="shared" si="172"/>
        <v>114561.216</v>
      </c>
      <c r="I1088" s="16">
        <f t="shared" si="173"/>
        <v>150626.78399999999</v>
      </c>
      <c r="J1088" s="43">
        <v>4.1882140975474783E-2</v>
      </c>
      <c r="K1088" s="44">
        <v>6.8</v>
      </c>
      <c r="L1088" s="43">
        <f t="shared" si="174"/>
        <v>5.6959711726645703E-3</v>
      </c>
      <c r="M1088" s="43">
        <f t="shared" si="175"/>
        <v>3.6186169802810211E-2</v>
      </c>
      <c r="N1088" s="43">
        <f t="shared" si="176"/>
        <v>4.7578112148139354E-2</v>
      </c>
    </row>
    <row r="1089" spans="1:14" x14ac:dyDescent="0.25">
      <c r="A1089" s="11" t="s">
        <v>49</v>
      </c>
      <c r="B1089" s="11" t="s">
        <v>19</v>
      </c>
      <c r="C1089" s="11" t="s">
        <v>31</v>
      </c>
      <c r="D1089" s="11" t="s">
        <v>52</v>
      </c>
      <c r="E1089" s="49">
        <v>762956</v>
      </c>
      <c r="F1089" s="15">
        <v>3.2</v>
      </c>
      <c r="G1089" s="16">
        <f t="shared" si="171"/>
        <v>48829.184000000001</v>
      </c>
      <c r="H1089" s="16">
        <f t="shared" si="172"/>
        <v>714126.81599999999</v>
      </c>
      <c r="I1089" s="16">
        <f t="shared" si="173"/>
        <v>811785.18400000001</v>
      </c>
      <c r="J1089" s="43">
        <v>0.1597610523646523</v>
      </c>
      <c r="K1089" s="44">
        <v>3.2</v>
      </c>
      <c r="L1089" s="43">
        <f t="shared" si="174"/>
        <v>1.0224707351337747E-2</v>
      </c>
      <c r="M1089" s="43">
        <f t="shared" si="175"/>
        <v>0.14953634501331456</v>
      </c>
      <c r="N1089" s="43">
        <f t="shared" si="176"/>
        <v>0.16998575971599003</v>
      </c>
    </row>
    <row r="1090" spans="1:14" x14ac:dyDescent="0.25">
      <c r="A1090" s="11" t="s">
        <v>49</v>
      </c>
      <c r="B1090" s="11" t="s">
        <v>19</v>
      </c>
      <c r="C1090" s="11" t="s">
        <v>32</v>
      </c>
      <c r="D1090" s="11" t="s">
        <v>52</v>
      </c>
      <c r="E1090" s="49">
        <v>1137224</v>
      </c>
      <c r="F1090" s="15">
        <v>2.9</v>
      </c>
      <c r="G1090" s="16">
        <f t="shared" si="171"/>
        <v>65958.991999999998</v>
      </c>
      <c r="H1090" s="16">
        <f t="shared" si="172"/>
        <v>1071265.0079999999</v>
      </c>
      <c r="I1090" s="16">
        <f t="shared" si="173"/>
        <v>1203182.9920000001</v>
      </c>
      <c r="J1090" s="43">
        <v>0.16282578967481204</v>
      </c>
      <c r="K1090" s="44">
        <v>2.9</v>
      </c>
      <c r="L1090" s="43">
        <f t="shared" si="174"/>
        <v>9.4438958011390985E-3</v>
      </c>
      <c r="M1090" s="43">
        <f t="shared" si="175"/>
        <v>0.15338189387367293</v>
      </c>
      <c r="N1090" s="43">
        <f t="shared" si="176"/>
        <v>0.17226968547595115</v>
      </c>
    </row>
    <row r="1091" spans="1:14" x14ac:dyDescent="0.25">
      <c r="A1091" s="11" t="s">
        <v>49</v>
      </c>
      <c r="B1091" s="11" t="s">
        <v>19</v>
      </c>
      <c r="C1091" s="11" t="s">
        <v>22</v>
      </c>
      <c r="D1091" s="11" t="s">
        <v>52</v>
      </c>
      <c r="E1091" s="49">
        <v>1688855</v>
      </c>
      <c r="F1091" s="15">
        <v>2.4</v>
      </c>
      <c r="G1091" s="16">
        <f t="shared" si="171"/>
        <v>81065.039999999994</v>
      </c>
      <c r="H1091" s="16">
        <f t="shared" si="172"/>
        <v>1607789.96</v>
      </c>
      <c r="I1091" s="16">
        <f t="shared" si="173"/>
        <v>1769920.04</v>
      </c>
      <c r="J1091" s="43">
        <v>0.17343862821167574</v>
      </c>
      <c r="K1091" s="44">
        <v>2.4</v>
      </c>
      <c r="L1091" s="43">
        <f t="shared" si="174"/>
        <v>8.3250541541604346E-3</v>
      </c>
      <c r="M1091" s="43">
        <f t="shared" si="175"/>
        <v>0.16511357405751531</v>
      </c>
      <c r="N1091" s="43">
        <f t="shared" si="176"/>
        <v>0.18176368236583618</v>
      </c>
    </row>
    <row r="1092" spans="1:14" x14ac:dyDescent="0.25">
      <c r="A1092" s="11" t="s">
        <v>49</v>
      </c>
      <c r="B1092" s="11" t="s">
        <v>19</v>
      </c>
      <c r="C1092" s="11" t="s">
        <v>1</v>
      </c>
      <c r="D1092" s="11" t="s">
        <v>52</v>
      </c>
      <c r="E1092" s="49">
        <v>426054</v>
      </c>
      <c r="F1092" s="15">
        <v>3.1</v>
      </c>
      <c r="G1092" s="16">
        <f t="shared" si="171"/>
        <v>26415.348000000002</v>
      </c>
      <c r="H1092" s="16">
        <f t="shared" si="172"/>
        <v>399638.652</v>
      </c>
      <c r="I1092" s="16">
        <f t="shared" si="173"/>
        <v>452469.348</v>
      </c>
      <c r="J1092" s="43">
        <v>8.2926571016048736E-2</v>
      </c>
      <c r="K1092" s="44">
        <v>3.1</v>
      </c>
      <c r="L1092" s="43">
        <f t="shared" si="174"/>
        <v>5.1414474029950223E-3</v>
      </c>
      <c r="M1092" s="43">
        <f t="shared" si="175"/>
        <v>7.7785123613053717E-2</v>
      </c>
      <c r="N1092" s="43">
        <f t="shared" si="176"/>
        <v>8.8068018419043756E-2</v>
      </c>
    </row>
    <row r="1093" spans="1:14" x14ac:dyDescent="0.25">
      <c r="A1093" s="11" t="s">
        <v>49</v>
      </c>
      <c r="B1093" s="11" t="s">
        <v>19</v>
      </c>
      <c r="C1093" s="11" t="s">
        <v>0</v>
      </c>
      <c r="D1093" s="11" t="s">
        <v>52</v>
      </c>
      <c r="E1093" s="49">
        <v>4147683</v>
      </c>
      <c r="F1093" s="15">
        <v>1.4</v>
      </c>
      <c r="G1093" s="16">
        <f t="shared" si="171"/>
        <v>116135.12399999998</v>
      </c>
      <c r="H1093" s="16">
        <f t="shared" si="172"/>
        <v>4031547.8760000002</v>
      </c>
      <c r="I1093" s="16">
        <f t="shared" si="173"/>
        <v>4263818.1239999998</v>
      </c>
      <c r="J1093" s="43">
        <v>0.13917934619297107</v>
      </c>
      <c r="K1093" s="44">
        <v>1.4</v>
      </c>
      <c r="L1093" s="43">
        <f t="shared" si="174"/>
        <v>3.89702169340319E-3</v>
      </c>
      <c r="M1093" s="43">
        <f t="shared" si="175"/>
        <v>0.13528232449956787</v>
      </c>
      <c r="N1093" s="43">
        <f t="shared" si="176"/>
        <v>0.14307636788637426</v>
      </c>
    </row>
    <row r="1094" spans="1:14" x14ac:dyDescent="0.25">
      <c r="A1094" s="11" t="s">
        <v>49</v>
      </c>
      <c r="B1094" s="11" t="s">
        <v>19</v>
      </c>
      <c r="C1094" s="11" t="s">
        <v>21</v>
      </c>
      <c r="D1094" s="11" t="s">
        <v>55</v>
      </c>
      <c r="E1094" s="49">
        <v>259624</v>
      </c>
      <c r="F1094" s="15">
        <v>4.7</v>
      </c>
      <c r="G1094" s="16">
        <f t="shared" si="171"/>
        <v>24404.656000000003</v>
      </c>
      <c r="H1094" s="16">
        <f t="shared" si="172"/>
        <v>235219.34399999998</v>
      </c>
      <c r="I1094" s="16">
        <f t="shared" si="173"/>
        <v>284028.65600000002</v>
      </c>
      <c r="J1094" s="43">
        <v>8.2006794942581604E-2</v>
      </c>
      <c r="K1094" s="44">
        <v>4.7</v>
      </c>
      <c r="L1094" s="43">
        <f t="shared" si="174"/>
        <v>7.7086387246026707E-3</v>
      </c>
      <c r="M1094" s="43">
        <f t="shared" si="175"/>
        <v>7.4298156217978931E-2</v>
      </c>
      <c r="N1094" s="43">
        <f t="shared" si="176"/>
        <v>8.9715433667184277E-2</v>
      </c>
    </row>
    <row r="1095" spans="1:14" x14ac:dyDescent="0.25">
      <c r="A1095" s="11" t="s">
        <v>49</v>
      </c>
      <c r="B1095" s="11" t="s">
        <v>19</v>
      </c>
      <c r="C1095" s="11" t="s">
        <v>31</v>
      </c>
      <c r="D1095" s="11" t="s">
        <v>55</v>
      </c>
      <c r="E1095" s="49">
        <v>1174736</v>
      </c>
      <c r="F1095" s="15">
        <v>2.7</v>
      </c>
      <c r="G1095" s="16">
        <f t="shared" si="171"/>
        <v>63435.744000000006</v>
      </c>
      <c r="H1095" s="16">
        <f t="shared" si="172"/>
        <v>1111300.2560000001</v>
      </c>
      <c r="I1095" s="16">
        <f t="shared" si="173"/>
        <v>1238171.7439999999</v>
      </c>
      <c r="J1095" s="43">
        <v>0.24598674053371644</v>
      </c>
      <c r="K1095" s="44">
        <v>2.7</v>
      </c>
      <c r="L1095" s="43">
        <f t="shared" si="174"/>
        <v>1.3283283988820688E-2</v>
      </c>
      <c r="M1095" s="43">
        <f t="shared" si="175"/>
        <v>0.23270345654489574</v>
      </c>
      <c r="N1095" s="43">
        <f t="shared" si="176"/>
        <v>0.25927002452253711</v>
      </c>
    </row>
    <row r="1096" spans="1:14" x14ac:dyDescent="0.25">
      <c r="A1096" s="11" t="s">
        <v>49</v>
      </c>
      <c r="B1096" s="11" t="s">
        <v>19</v>
      </c>
      <c r="C1096" s="11" t="s">
        <v>32</v>
      </c>
      <c r="D1096" s="11" t="s">
        <v>55</v>
      </c>
      <c r="E1096" s="49">
        <v>2467836</v>
      </c>
      <c r="F1096" s="15">
        <v>1.9</v>
      </c>
      <c r="G1096" s="16">
        <f t="shared" si="171"/>
        <v>93777.767999999982</v>
      </c>
      <c r="H1096" s="16">
        <f t="shared" si="172"/>
        <v>2374058.2319999998</v>
      </c>
      <c r="I1096" s="16">
        <f t="shared" si="173"/>
        <v>2561613.7680000002</v>
      </c>
      <c r="J1096" s="43">
        <v>0.3533405428375847</v>
      </c>
      <c r="K1096" s="44">
        <v>1.9</v>
      </c>
      <c r="L1096" s="43">
        <f t="shared" si="174"/>
        <v>1.3426940627828218E-2</v>
      </c>
      <c r="M1096" s="43">
        <f t="shared" si="175"/>
        <v>0.33991360220975647</v>
      </c>
      <c r="N1096" s="43">
        <f t="shared" si="176"/>
        <v>0.36676748346541294</v>
      </c>
    </row>
    <row r="1097" spans="1:14" x14ac:dyDescent="0.25">
      <c r="A1097" s="11" t="s">
        <v>49</v>
      </c>
      <c r="B1097" s="11" t="s">
        <v>19</v>
      </c>
      <c r="C1097" s="11" t="s">
        <v>22</v>
      </c>
      <c r="D1097" s="11" t="s">
        <v>55</v>
      </c>
      <c r="E1097" s="49">
        <v>4406258</v>
      </c>
      <c r="F1097" s="15">
        <v>1.2</v>
      </c>
      <c r="G1097" s="16">
        <f t="shared" si="171"/>
        <v>105750.192</v>
      </c>
      <c r="H1097" s="16">
        <f t="shared" si="172"/>
        <v>4300507.8080000002</v>
      </c>
      <c r="I1097" s="16">
        <f t="shared" si="173"/>
        <v>4512008.1919999998</v>
      </c>
      <c r="J1097" s="43">
        <v>0.45250500668602212</v>
      </c>
      <c r="K1097" s="44">
        <v>1.2</v>
      </c>
      <c r="L1097" s="43">
        <f t="shared" si="174"/>
        <v>1.086012016046453E-2</v>
      </c>
      <c r="M1097" s="43">
        <f t="shared" si="175"/>
        <v>0.44164488652555761</v>
      </c>
      <c r="N1097" s="43">
        <f t="shared" si="176"/>
        <v>0.46336512684648662</v>
      </c>
    </row>
    <row r="1098" spans="1:14" x14ac:dyDescent="0.25">
      <c r="A1098" s="11" t="s">
        <v>49</v>
      </c>
      <c r="B1098" s="11" t="s">
        <v>19</v>
      </c>
      <c r="C1098" s="11" t="s">
        <v>1</v>
      </c>
      <c r="D1098" s="11" t="s">
        <v>55</v>
      </c>
      <c r="E1098" s="49">
        <v>2830042</v>
      </c>
      <c r="F1098" s="15">
        <v>1.1000000000000001</v>
      </c>
      <c r="G1098" s="16">
        <f t="shared" si="171"/>
        <v>62260.924000000006</v>
      </c>
      <c r="H1098" s="16">
        <f t="shared" si="172"/>
        <v>2767781.0759999999</v>
      </c>
      <c r="I1098" s="16">
        <f t="shared" si="173"/>
        <v>2892302.9240000001</v>
      </c>
      <c r="J1098" s="43">
        <v>0.55083552528881452</v>
      </c>
      <c r="K1098" s="44">
        <v>1.1000000000000001</v>
      </c>
      <c r="L1098" s="43">
        <f t="shared" si="174"/>
        <v>1.2118381556353921E-2</v>
      </c>
      <c r="M1098" s="43">
        <f t="shared" si="175"/>
        <v>0.5387171437324606</v>
      </c>
      <c r="N1098" s="43">
        <f t="shared" si="176"/>
        <v>0.56295390684516844</v>
      </c>
    </row>
    <row r="1099" spans="1:14" x14ac:dyDescent="0.25">
      <c r="A1099" s="11" t="s">
        <v>49</v>
      </c>
      <c r="B1099" s="11" t="s">
        <v>19</v>
      </c>
      <c r="C1099" s="11" t="s">
        <v>0</v>
      </c>
      <c r="D1099" s="11" t="s">
        <v>55</v>
      </c>
      <c r="E1099" s="49">
        <v>11138496</v>
      </c>
      <c r="F1099" s="15">
        <v>0.8</v>
      </c>
      <c r="G1099" s="16">
        <f t="shared" si="171"/>
        <v>178215.93600000002</v>
      </c>
      <c r="H1099" s="16">
        <f t="shared" si="172"/>
        <v>10960280.063999999</v>
      </c>
      <c r="I1099" s="16">
        <f t="shared" si="173"/>
        <v>11316711.936000001</v>
      </c>
      <c r="J1099" s="43">
        <v>0.37376255390130431</v>
      </c>
      <c r="K1099" s="44">
        <v>0.8</v>
      </c>
      <c r="L1099" s="43">
        <f t="shared" si="174"/>
        <v>5.9802008624208688E-3</v>
      </c>
      <c r="M1099" s="43">
        <f t="shared" si="175"/>
        <v>0.36778235303888346</v>
      </c>
      <c r="N1099" s="43">
        <f t="shared" si="176"/>
        <v>0.37974275476372515</v>
      </c>
    </row>
    <row r="1100" spans="1:14" x14ac:dyDescent="0.25">
      <c r="A1100" s="11" t="s">
        <v>49</v>
      </c>
      <c r="B1100" s="11" t="s">
        <v>19</v>
      </c>
      <c r="C1100" s="11" t="s">
        <v>21</v>
      </c>
      <c r="D1100" s="11" t="s">
        <v>53</v>
      </c>
      <c r="E1100" s="49">
        <v>35086</v>
      </c>
      <c r="F1100" s="15">
        <v>12.9</v>
      </c>
      <c r="G1100" s="16">
        <f t="shared" si="171"/>
        <v>9052.1880000000001</v>
      </c>
      <c r="H1100" s="16">
        <f t="shared" si="172"/>
        <v>26033.811999999998</v>
      </c>
      <c r="I1100" s="16">
        <f t="shared" si="173"/>
        <v>44138.188000000002</v>
      </c>
      <c r="J1100" s="43">
        <v>1.1082528608123355E-2</v>
      </c>
      <c r="K1100" s="44">
        <v>12.9</v>
      </c>
      <c r="L1100" s="43">
        <f t="shared" si="174"/>
        <v>2.859292380895826E-3</v>
      </c>
      <c r="M1100" s="43">
        <f t="shared" si="175"/>
        <v>8.2232362272275285E-3</v>
      </c>
      <c r="N1100" s="43">
        <f t="shared" si="176"/>
        <v>1.3941820989019181E-2</v>
      </c>
    </row>
    <row r="1101" spans="1:14" ht="15.75" customHeight="1" x14ac:dyDescent="0.25">
      <c r="A1101" s="11" t="s">
        <v>49</v>
      </c>
      <c r="B1101" s="11" t="s">
        <v>19</v>
      </c>
      <c r="C1101" s="11" t="s">
        <v>31</v>
      </c>
      <c r="D1101" s="11" t="s">
        <v>53</v>
      </c>
      <c r="E1101" s="49">
        <v>410360</v>
      </c>
      <c r="F1101" s="15">
        <v>4.7</v>
      </c>
      <c r="G1101" s="16">
        <f t="shared" si="171"/>
        <v>38573.839999999997</v>
      </c>
      <c r="H1101" s="16">
        <f t="shared" si="172"/>
        <v>371786.16000000003</v>
      </c>
      <c r="I1101" s="16">
        <f t="shared" si="173"/>
        <v>448933.83999999997</v>
      </c>
      <c r="J1101" s="43">
        <v>8.5928343768656004E-2</v>
      </c>
      <c r="K1101" s="44">
        <v>4.7</v>
      </c>
      <c r="L1101" s="43">
        <f t="shared" si="174"/>
        <v>8.0772643142536654E-3</v>
      </c>
      <c r="M1101" s="43">
        <f t="shared" si="175"/>
        <v>7.7851079454402339E-2</v>
      </c>
      <c r="N1101" s="43">
        <f t="shared" si="176"/>
        <v>9.400560808290967E-2</v>
      </c>
    </row>
    <row r="1102" spans="1:14" x14ac:dyDescent="0.25">
      <c r="A1102" s="11" t="s">
        <v>49</v>
      </c>
      <c r="B1102" s="11" t="s">
        <v>19</v>
      </c>
      <c r="C1102" s="11" t="s">
        <v>32</v>
      </c>
      <c r="D1102" s="11" t="s">
        <v>53</v>
      </c>
      <c r="E1102" s="49">
        <v>1291969</v>
      </c>
      <c r="F1102" s="15">
        <v>2.9</v>
      </c>
      <c r="G1102" s="16">
        <f t="shared" si="171"/>
        <v>74934.202000000005</v>
      </c>
      <c r="H1102" s="16">
        <f t="shared" si="172"/>
        <v>1217034.798</v>
      </c>
      <c r="I1102" s="16">
        <f t="shared" si="173"/>
        <v>1366903.202</v>
      </c>
      <c r="J1102" s="43">
        <v>0.18498191443407563</v>
      </c>
      <c r="K1102" s="44">
        <v>2.9</v>
      </c>
      <c r="L1102" s="43">
        <f t="shared" si="174"/>
        <v>1.0728951037176386E-2</v>
      </c>
      <c r="M1102" s="43">
        <f t="shared" si="175"/>
        <v>0.17425296339689925</v>
      </c>
      <c r="N1102" s="43">
        <f t="shared" si="176"/>
        <v>0.19571086547125202</v>
      </c>
    </row>
    <row r="1103" spans="1:14" x14ac:dyDescent="0.25">
      <c r="A1103" s="11" t="s">
        <v>49</v>
      </c>
      <c r="B1103" s="11" t="s">
        <v>19</v>
      </c>
      <c r="C1103" s="11" t="s">
        <v>22</v>
      </c>
      <c r="D1103" s="11" t="s">
        <v>53</v>
      </c>
      <c r="E1103" s="49">
        <v>2853228</v>
      </c>
      <c r="F1103" s="15">
        <v>2</v>
      </c>
      <c r="G1103" s="16">
        <f t="shared" si="171"/>
        <v>114129.12</v>
      </c>
      <c r="H1103" s="16">
        <f t="shared" si="172"/>
        <v>2739098.88</v>
      </c>
      <c r="I1103" s="16">
        <f t="shared" si="173"/>
        <v>2967357.12</v>
      </c>
      <c r="J1103" s="43">
        <v>0.29301506067432853</v>
      </c>
      <c r="K1103" s="44">
        <v>2</v>
      </c>
      <c r="L1103" s="43">
        <f t="shared" si="174"/>
        <v>1.1720602426973141E-2</v>
      </c>
      <c r="M1103" s="43">
        <f t="shared" si="175"/>
        <v>0.28129445824735538</v>
      </c>
      <c r="N1103" s="43">
        <f t="shared" si="176"/>
        <v>0.30473566310130168</v>
      </c>
    </row>
    <row r="1104" spans="1:14" x14ac:dyDescent="0.25">
      <c r="A1104" s="11" t="s">
        <v>49</v>
      </c>
      <c r="B1104" s="11" t="s">
        <v>19</v>
      </c>
      <c r="C1104" s="11" t="s">
        <v>1</v>
      </c>
      <c r="D1104" s="11" t="s">
        <v>53</v>
      </c>
      <c r="E1104" s="49">
        <v>2036101</v>
      </c>
      <c r="F1104" s="15">
        <v>1.1000000000000001</v>
      </c>
      <c r="G1104" s="16">
        <f t="shared" si="171"/>
        <v>44794.222000000002</v>
      </c>
      <c r="H1104" s="16">
        <f t="shared" si="172"/>
        <v>1991306.7779999999</v>
      </c>
      <c r="I1104" s="16">
        <f t="shared" si="173"/>
        <v>2080895.2220000001</v>
      </c>
      <c r="J1104" s="43">
        <v>0.39630392901450956</v>
      </c>
      <c r="K1104" s="44">
        <v>1.1000000000000001</v>
      </c>
      <c r="L1104" s="43">
        <f t="shared" si="174"/>
        <v>8.7186864383192106E-3</v>
      </c>
      <c r="M1104" s="43">
        <f t="shared" si="175"/>
        <v>0.38758524257619037</v>
      </c>
      <c r="N1104" s="43">
        <f t="shared" si="176"/>
        <v>0.40502261545282875</v>
      </c>
    </row>
    <row r="1105" spans="1:14" x14ac:dyDescent="0.25">
      <c r="A1105" s="11" t="s">
        <v>49</v>
      </c>
      <c r="B1105" s="11" t="s">
        <v>19</v>
      </c>
      <c r="C1105" s="11" t="s">
        <v>0</v>
      </c>
      <c r="D1105" s="11" t="s">
        <v>53</v>
      </c>
      <c r="E1105" s="49">
        <v>6626744</v>
      </c>
      <c r="F1105" s="15">
        <v>1.1000000000000001</v>
      </c>
      <c r="G1105" s="16">
        <f t="shared" si="171"/>
        <v>145788.36800000002</v>
      </c>
      <c r="H1105" s="16">
        <f t="shared" si="172"/>
        <v>6480955.6320000002</v>
      </c>
      <c r="I1105" s="16">
        <f t="shared" si="173"/>
        <v>6772532.3679999998</v>
      </c>
      <c r="J1105" s="43">
        <v>0.22236653507710061</v>
      </c>
      <c r="K1105" s="44">
        <v>1.1000000000000001</v>
      </c>
      <c r="L1105" s="43">
        <f t="shared" si="174"/>
        <v>4.8920637716962142E-3</v>
      </c>
      <c r="M1105" s="43">
        <f t="shared" si="175"/>
        <v>0.2174744713054044</v>
      </c>
      <c r="N1105" s="43">
        <f t="shared" si="176"/>
        <v>0.22725859884879682</v>
      </c>
    </row>
    <row r="1106" spans="1:14" x14ac:dyDescent="0.25">
      <c r="A1106" s="11" t="s">
        <v>49</v>
      </c>
      <c r="B1106" s="11" t="s">
        <v>19</v>
      </c>
      <c r="C1106" s="11" t="s">
        <v>21</v>
      </c>
      <c r="D1106" s="11" t="s">
        <v>54</v>
      </c>
      <c r="E1106" s="49">
        <v>224538</v>
      </c>
      <c r="F1106" s="15">
        <v>5.3</v>
      </c>
      <c r="G1106" s="16">
        <f t="shared" si="171"/>
        <v>23801.027999999998</v>
      </c>
      <c r="H1106" s="16">
        <f t="shared" si="172"/>
        <v>200736.97200000001</v>
      </c>
      <c r="I1106" s="16">
        <f t="shared" si="173"/>
        <v>248339.02799999999</v>
      </c>
      <c r="J1106" s="43">
        <v>7.0924266334458239E-2</v>
      </c>
      <c r="K1106" s="44">
        <v>5.3</v>
      </c>
      <c r="L1106" s="43">
        <f t="shared" si="174"/>
        <v>7.5179722314525736E-3</v>
      </c>
      <c r="M1106" s="43">
        <f t="shared" si="175"/>
        <v>6.3406294103005661E-2</v>
      </c>
      <c r="N1106" s="43">
        <f t="shared" si="176"/>
        <v>7.8442238565910816E-2</v>
      </c>
    </row>
    <row r="1107" spans="1:14" x14ac:dyDescent="0.25">
      <c r="A1107" s="11" t="s">
        <v>49</v>
      </c>
      <c r="B1107" s="11" t="s">
        <v>19</v>
      </c>
      <c r="C1107" s="11" t="s">
        <v>31</v>
      </c>
      <c r="D1107" s="11" t="s">
        <v>54</v>
      </c>
      <c r="E1107" s="49">
        <v>764376</v>
      </c>
      <c r="F1107" s="15">
        <v>3.2</v>
      </c>
      <c r="G1107" s="16">
        <f t="shared" si="171"/>
        <v>48920.064000000006</v>
      </c>
      <c r="H1107" s="16">
        <f t="shared" si="172"/>
        <v>715455.93599999999</v>
      </c>
      <c r="I1107" s="16">
        <f t="shared" si="173"/>
        <v>813296.06400000001</v>
      </c>
      <c r="J1107" s="43">
        <v>0.16005839676506045</v>
      </c>
      <c r="K1107" s="44">
        <v>3.2</v>
      </c>
      <c r="L1107" s="43">
        <f t="shared" si="174"/>
        <v>1.0243737392963869E-2</v>
      </c>
      <c r="M1107" s="43">
        <f t="shared" si="175"/>
        <v>0.14981465937209659</v>
      </c>
      <c r="N1107" s="43">
        <f t="shared" si="176"/>
        <v>0.17030213415802431</v>
      </c>
    </row>
    <row r="1108" spans="1:14" x14ac:dyDescent="0.25">
      <c r="A1108" s="11" t="s">
        <v>49</v>
      </c>
      <c r="B1108" s="11" t="s">
        <v>19</v>
      </c>
      <c r="C1108" s="11" t="s">
        <v>32</v>
      </c>
      <c r="D1108" s="11" t="s">
        <v>54</v>
      </c>
      <c r="E1108" s="49">
        <v>1175867</v>
      </c>
      <c r="F1108" s="15">
        <v>2.9</v>
      </c>
      <c r="G1108" s="16">
        <f t="shared" si="171"/>
        <v>68200.285999999993</v>
      </c>
      <c r="H1108" s="16">
        <f t="shared" si="172"/>
        <v>1107666.7139999999</v>
      </c>
      <c r="I1108" s="16">
        <f t="shared" si="173"/>
        <v>1244067.2860000001</v>
      </c>
      <c r="J1108" s="43">
        <v>0.16835862840350907</v>
      </c>
      <c r="K1108" s="44">
        <v>2.9</v>
      </c>
      <c r="L1108" s="43">
        <f t="shared" si="174"/>
        <v>9.7648004474035262E-3</v>
      </c>
      <c r="M1108" s="43">
        <f t="shared" si="175"/>
        <v>0.15859382795610555</v>
      </c>
      <c r="N1108" s="43">
        <f t="shared" si="176"/>
        <v>0.17812342885091259</v>
      </c>
    </row>
    <row r="1109" spans="1:14" x14ac:dyDescent="0.25">
      <c r="A1109" s="11" t="s">
        <v>49</v>
      </c>
      <c r="B1109" s="11" t="s">
        <v>19</v>
      </c>
      <c r="C1109" s="11" t="s">
        <v>22</v>
      </c>
      <c r="D1109" s="11" t="s">
        <v>54</v>
      </c>
      <c r="E1109" s="49">
        <v>1553030</v>
      </c>
      <c r="F1109" s="15">
        <v>2.4</v>
      </c>
      <c r="G1109" s="16">
        <f t="shared" si="171"/>
        <v>74545.440000000002</v>
      </c>
      <c r="H1109" s="16">
        <f t="shared" si="172"/>
        <v>1478484.56</v>
      </c>
      <c r="I1109" s="16">
        <f t="shared" si="173"/>
        <v>1627575.44</v>
      </c>
      <c r="J1109" s="43">
        <v>0.15948994601169358</v>
      </c>
      <c r="K1109" s="44">
        <v>2.4</v>
      </c>
      <c r="L1109" s="43">
        <f t="shared" si="174"/>
        <v>7.6555174085612921E-3</v>
      </c>
      <c r="M1109" s="43">
        <f t="shared" si="175"/>
        <v>0.15183442860313229</v>
      </c>
      <c r="N1109" s="43">
        <f t="shared" si="176"/>
        <v>0.16714546342025488</v>
      </c>
    </row>
    <row r="1110" spans="1:14" x14ac:dyDescent="0.25">
      <c r="A1110" s="11" t="s">
        <v>49</v>
      </c>
      <c r="B1110" s="11" t="s">
        <v>19</v>
      </c>
      <c r="C1110" s="11" t="s">
        <v>1</v>
      </c>
      <c r="D1110" s="11" t="s">
        <v>54</v>
      </c>
      <c r="E1110" s="49">
        <v>793941</v>
      </c>
      <c r="F1110" s="15">
        <v>2.2000000000000002</v>
      </c>
      <c r="G1110" s="16">
        <f t="shared" si="171"/>
        <v>34933.404000000002</v>
      </c>
      <c r="H1110" s="16">
        <f t="shared" si="172"/>
        <v>759007.59600000002</v>
      </c>
      <c r="I1110" s="16">
        <f t="shared" si="173"/>
        <v>828874.40399999998</v>
      </c>
      <c r="J1110" s="43">
        <v>0.15453159627430502</v>
      </c>
      <c r="K1110" s="44">
        <v>2.2000000000000002</v>
      </c>
      <c r="L1110" s="43">
        <f t="shared" si="174"/>
        <v>6.7993902360694216E-3</v>
      </c>
      <c r="M1110" s="43">
        <f t="shared" si="175"/>
        <v>0.14773220603823559</v>
      </c>
      <c r="N1110" s="43">
        <f t="shared" si="176"/>
        <v>0.16133098651037445</v>
      </c>
    </row>
    <row r="1111" spans="1:14" x14ac:dyDescent="0.25">
      <c r="A1111" s="11" t="s">
        <v>49</v>
      </c>
      <c r="B1111" s="11" t="s">
        <v>19</v>
      </c>
      <c r="C1111" s="11" t="s">
        <v>0</v>
      </c>
      <c r="D1111" s="11" t="s">
        <v>54</v>
      </c>
      <c r="E1111" s="49">
        <v>4511752</v>
      </c>
      <c r="F1111" s="15">
        <v>1.4</v>
      </c>
      <c r="G1111" s="16">
        <f t="shared" si="171"/>
        <v>126329.056</v>
      </c>
      <c r="H1111" s="16">
        <f t="shared" si="172"/>
        <v>4385422.9440000001</v>
      </c>
      <c r="I1111" s="16">
        <f t="shared" si="173"/>
        <v>4638081.0559999999</v>
      </c>
      <c r="J1111" s="43">
        <v>0.1513960188242037</v>
      </c>
      <c r="K1111" s="44">
        <v>1.4</v>
      </c>
      <c r="L1111" s="43">
        <f t="shared" si="174"/>
        <v>4.2390885270777038E-3</v>
      </c>
      <c r="M1111" s="43">
        <f t="shared" si="175"/>
        <v>0.14715693029712598</v>
      </c>
      <c r="N1111" s="43">
        <f t="shared" si="176"/>
        <v>0.15563510735128142</v>
      </c>
    </row>
    <row r="1112" spans="1:14" x14ac:dyDescent="0.25">
      <c r="A1112" s="11" t="s">
        <v>49</v>
      </c>
      <c r="B1112" s="11" t="s">
        <v>19</v>
      </c>
      <c r="C1112" s="11" t="s">
        <v>21</v>
      </c>
      <c r="D1112" s="11" t="s">
        <v>18</v>
      </c>
      <c r="E1112" s="49">
        <v>2644229</v>
      </c>
      <c r="F1112" s="15">
        <v>1.2</v>
      </c>
      <c r="G1112" s="16">
        <f t="shared" si="171"/>
        <v>63461.495999999999</v>
      </c>
      <c r="H1112" s="16">
        <f t="shared" si="172"/>
        <v>2580767.5040000002</v>
      </c>
      <c r="I1112" s="16">
        <f t="shared" si="173"/>
        <v>2707690.4959999998</v>
      </c>
      <c r="J1112" s="43">
        <v>0.83522611693921822</v>
      </c>
      <c r="K1112" s="44">
        <v>1.2</v>
      </c>
      <c r="L1112" s="43">
        <f t="shared" si="174"/>
        <v>2.0045426806541235E-2</v>
      </c>
      <c r="M1112" s="43">
        <f t="shared" si="175"/>
        <v>0.81518069013267702</v>
      </c>
      <c r="N1112" s="43">
        <f t="shared" si="176"/>
        <v>0.85527154374575942</v>
      </c>
    </row>
    <row r="1113" spans="1:14" x14ac:dyDescent="0.25">
      <c r="A1113" s="11" t="s">
        <v>49</v>
      </c>
      <c r="B1113" s="11" t="s">
        <v>19</v>
      </c>
      <c r="C1113" s="11" t="s">
        <v>31</v>
      </c>
      <c r="D1113" s="11" t="s">
        <v>18</v>
      </c>
      <c r="E1113" s="49">
        <v>2381792</v>
      </c>
      <c r="F1113" s="15">
        <v>1.7</v>
      </c>
      <c r="G1113" s="16">
        <f t="shared" si="171"/>
        <v>80980.928</v>
      </c>
      <c r="H1113" s="16">
        <f t="shared" si="172"/>
        <v>2300811.0720000002</v>
      </c>
      <c r="I1113" s="16">
        <f t="shared" si="173"/>
        <v>2462772.9279999998</v>
      </c>
      <c r="J1113" s="43">
        <v>0.49874120713869463</v>
      </c>
      <c r="K1113" s="44">
        <v>1.7</v>
      </c>
      <c r="L1113" s="43">
        <f t="shared" si="174"/>
        <v>1.6957201042715617E-2</v>
      </c>
      <c r="M1113" s="43">
        <f t="shared" si="175"/>
        <v>0.48178400609597899</v>
      </c>
      <c r="N1113" s="43">
        <f t="shared" si="176"/>
        <v>0.51569840818141022</v>
      </c>
    </row>
    <row r="1114" spans="1:14" x14ac:dyDescent="0.25">
      <c r="A1114" s="11" t="s">
        <v>49</v>
      </c>
      <c r="B1114" s="11" t="s">
        <v>19</v>
      </c>
      <c r="C1114" s="11" t="s">
        <v>32</v>
      </c>
      <c r="D1114" s="11" t="s">
        <v>18</v>
      </c>
      <c r="E1114" s="49">
        <v>2965614</v>
      </c>
      <c r="F1114" s="15">
        <v>1.9</v>
      </c>
      <c r="G1114" s="16">
        <f t="shared" ref="G1114:G1145" si="177">2*(E1114*F1114/100)</f>
        <v>112693.33199999999</v>
      </c>
      <c r="H1114" s="16">
        <f t="shared" ref="H1114:H1145" si="178">E1114-G1114</f>
        <v>2852920.6680000001</v>
      </c>
      <c r="I1114" s="16">
        <f t="shared" ref="I1114:I1145" si="179">E1114+G1114</f>
        <v>3078307.3319999999</v>
      </c>
      <c r="J1114" s="43">
        <v>0.42461154655606814</v>
      </c>
      <c r="K1114" s="44">
        <v>1.9</v>
      </c>
      <c r="L1114" s="43">
        <f t="shared" si="174"/>
        <v>1.6135238769130589E-2</v>
      </c>
      <c r="M1114" s="43">
        <f t="shared" si="175"/>
        <v>0.40847630778693755</v>
      </c>
      <c r="N1114" s="43">
        <f t="shared" si="176"/>
        <v>0.44074678532519873</v>
      </c>
    </row>
    <row r="1115" spans="1:14" x14ac:dyDescent="0.25">
      <c r="A1115" s="11" t="s">
        <v>49</v>
      </c>
      <c r="B1115" s="11" t="s">
        <v>19</v>
      </c>
      <c r="C1115" s="11" t="s">
        <v>22</v>
      </c>
      <c r="D1115" s="11" t="s">
        <v>18</v>
      </c>
      <c r="E1115" s="49">
        <v>3298651</v>
      </c>
      <c r="F1115" s="15">
        <v>1.5</v>
      </c>
      <c r="G1115" s="16">
        <f t="shared" si="177"/>
        <v>98959.53</v>
      </c>
      <c r="H1115" s="16">
        <f t="shared" si="178"/>
        <v>3199691.47</v>
      </c>
      <c r="I1115" s="16">
        <f t="shared" si="179"/>
        <v>3397610.53</v>
      </c>
      <c r="J1115" s="43">
        <v>0.3387582145234922</v>
      </c>
      <c r="K1115" s="44">
        <v>1.5</v>
      </c>
      <c r="L1115" s="43">
        <f t="shared" si="174"/>
        <v>1.0162746435704766E-2</v>
      </c>
      <c r="M1115" s="43">
        <f t="shared" si="175"/>
        <v>0.32859546808778745</v>
      </c>
      <c r="N1115" s="43">
        <f t="shared" si="176"/>
        <v>0.34892096095919695</v>
      </c>
    </row>
    <row r="1116" spans="1:14" x14ac:dyDescent="0.25">
      <c r="A1116" s="11" t="s">
        <v>49</v>
      </c>
      <c r="B1116" s="11" t="s">
        <v>19</v>
      </c>
      <c r="C1116" s="11" t="s">
        <v>1</v>
      </c>
      <c r="D1116" s="11" t="s">
        <v>18</v>
      </c>
      <c r="E1116" s="49">
        <v>1808816</v>
      </c>
      <c r="F1116" s="15">
        <v>1.4</v>
      </c>
      <c r="G1116" s="16">
        <f t="shared" si="177"/>
        <v>50646.847999999998</v>
      </c>
      <c r="H1116" s="16">
        <f t="shared" si="178"/>
        <v>1758169.152</v>
      </c>
      <c r="I1116" s="16">
        <f t="shared" si="179"/>
        <v>1859462.848</v>
      </c>
      <c r="J1116" s="43">
        <v>0.35206548578106345</v>
      </c>
      <c r="K1116" s="44">
        <v>1.4</v>
      </c>
      <c r="L1116" s="43">
        <f t="shared" si="174"/>
        <v>9.8578336018697761E-3</v>
      </c>
      <c r="M1116" s="43">
        <f t="shared" si="175"/>
        <v>0.34220765217919369</v>
      </c>
      <c r="N1116" s="43">
        <f t="shared" si="176"/>
        <v>0.36192331938293321</v>
      </c>
    </row>
    <row r="1117" spans="1:14" x14ac:dyDescent="0.25">
      <c r="A1117" s="11" t="s">
        <v>49</v>
      </c>
      <c r="B1117" s="11" t="s">
        <v>19</v>
      </c>
      <c r="C1117" s="11" t="s">
        <v>0</v>
      </c>
      <c r="D1117" s="11" t="s">
        <v>18</v>
      </c>
      <c r="E1117" s="49">
        <v>13099102</v>
      </c>
      <c r="F1117" s="15">
        <v>0.6</v>
      </c>
      <c r="G1117" s="16">
        <f t="shared" si="177"/>
        <v>157189.22399999999</v>
      </c>
      <c r="H1117" s="16">
        <f t="shared" si="178"/>
        <v>12941912.776000001</v>
      </c>
      <c r="I1117" s="16">
        <f t="shared" si="179"/>
        <v>13256291.223999999</v>
      </c>
      <c r="J1117" s="43">
        <v>0.43955250487441777</v>
      </c>
      <c r="K1117" s="44">
        <v>0.6</v>
      </c>
      <c r="L1117" s="43">
        <f t="shared" si="174"/>
        <v>5.2746300584930132E-3</v>
      </c>
      <c r="M1117" s="43">
        <f t="shared" si="175"/>
        <v>0.43427787481592478</v>
      </c>
      <c r="N1117" s="43">
        <f t="shared" si="176"/>
        <v>0.44482713493291076</v>
      </c>
    </row>
    <row r="1118" spans="1:14" x14ac:dyDescent="0.25">
      <c r="A1118" s="11" t="s">
        <v>49</v>
      </c>
      <c r="B1118" s="11" t="s">
        <v>19</v>
      </c>
      <c r="C1118" s="11" t="s">
        <v>21</v>
      </c>
      <c r="D1118" s="11" t="s">
        <v>57</v>
      </c>
      <c r="E1118" s="49">
        <v>95142</v>
      </c>
      <c r="F1118" s="15">
        <v>7.8</v>
      </c>
      <c r="G1118" s="16">
        <f t="shared" si="177"/>
        <v>14842.152</v>
      </c>
      <c r="H1118" s="16">
        <f t="shared" si="178"/>
        <v>80299.847999999998</v>
      </c>
      <c r="I1118" s="16">
        <f t="shared" si="179"/>
        <v>109984.152</v>
      </c>
      <c r="J1118" s="43">
        <v>3.0052269760989347E-2</v>
      </c>
      <c r="K1118" s="44">
        <v>7.8</v>
      </c>
      <c r="L1118" s="43">
        <f t="shared" si="174"/>
        <v>4.6881540827143379E-3</v>
      </c>
      <c r="M1118" s="43">
        <f t="shared" si="175"/>
        <v>2.5364115678275009E-2</v>
      </c>
      <c r="N1118" s="43">
        <f t="shared" si="176"/>
        <v>3.4740423843703683E-2</v>
      </c>
    </row>
    <row r="1119" spans="1:14" x14ac:dyDescent="0.25">
      <c r="A1119" s="11" t="s">
        <v>49</v>
      </c>
      <c r="B1119" s="11" t="s">
        <v>19</v>
      </c>
      <c r="C1119" s="11" t="s">
        <v>31</v>
      </c>
      <c r="D1119" s="11" t="s">
        <v>57</v>
      </c>
      <c r="E1119" s="49">
        <v>243576</v>
      </c>
      <c r="F1119" s="15">
        <v>6.7</v>
      </c>
      <c r="G1119" s="16">
        <f t="shared" si="177"/>
        <v>32639.183999999997</v>
      </c>
      <c r="H1119" s="16">
        <f t="shared" si="178"/>
        <v>210936.81599999999</v>
      </c>
      <c r="I1119" s="16">
        <f t="shared" si="179"/>
        <v>276215.18400000001</v>
      </c>
      <c r="J1119" s="43">
        <v>5.1004196953392519E-2</v>
      </c>
      <c r="K1119" s="44">
        <v>6.7</v>
      </c>
      <c r="L1119" s="43">
        <f t="shared" si="174"/>
        <v>6.8345623917545973E-3</v>
      </c>
      <c r="M1119" s="43">
        <f t="shared" si="175"/>
        <v>4.4169634561637923E-2</v>
      </c>
      <c r="N1119" s="43">
        <f t="shared" si="176"/>
        <v>5.7838759345147116E-2</v>
      </c>
    </row>
    <row r="1120" spans="1:14" x14ac:dyDescent="0.25">
      <c r="A1120" s="11" t="s">
        <v>49</v>
      </c>
      <c r="B1120" s="11" t="s">
        <v>19</v>
      </c>
      <c r="C1120" s="11" t="s">
        <v>32</v>
      </c>
      <c r="D1120" s="11" t="s">
        <v>57</v>
      </c>
      <c r="E1120" s="49">
        <v>130809</v>
      </c>
      <c r="F1120" s="15">
        <v>8.6999999999999993</v>
      </c>
      <c r="G1120" s="16">
        <f t="shared" si="177"/>
        <v>22760.765999999996</v>
      </c>
      <c r="H1120" s="16">
        <f t="shared" si="178"/>
        <v>108048.234</v>
      </c>
      <c r="I1120" s="16">
        <f t="shared" si="179"/>
        <v>153569.766</v>
      </c>
      <c r="J1120" s="43">
        <v>1.8729009167562843E-2</v>
      </c>
      <c r="K1120" s="44">
        <v>8.6999999999999993</v>
      </c>
      <c r="L1120" s="43">
        <f t="shared" si="174"/>
        <v>3.2588475951559341E-3</v>
      </c>
      <c r="M1120" s="43">
        <f t="shared" si="175"/>
        <v>1.547016157240691E-2</v>
      </c>
      <c r="N1120" s="43">
        <f t="shared" si="176"/>
        <v>2.1987856762718777E-2</v>
      </c>
    </row>
    <row r="1121" spans="1:14" x14ac:dyDescent="0.25">
      <c r="A1121" s="11" t="s">
        <v>49</v>
      </c>
      <c r="B1121" s="11" t="s">
        <v>19</v>
      </c>
      <c r="C1121" s="11" t="s">
        <v>22</v>
      </c>
      <c r="D1121" s="11" t="s">
        <v>57</v>
      </c>
      <c r="E1121" s="49">
        <v>115268</v>
      </c>
      <c r="F1121" s="15">
        <v>9.8000000000000007</v>
      </c>
      <c r="G1121" s="16">
        <f t="shared" si="177"/>
        <v>22592.528000000002</v>
      </c>
      <c r="H1121" s="16">
        <f t="shared" si="178"/>
        <v>92675.471999999994</v>
      </c>
      <c r="I1121" s="16">
        <f t="shared" si="179"/>
        <v>137860.52799999999</v>
      </c>
      <c r="J1121" s="43">
        <v>1.1837560830683177E-2</v>
      </c>
      <c r="K1121" s="44">
        <v>9.8000000000000007</v>
      </c>
      <c r="L1121" s="43">
        <f t="shared" si="174"/>
        <v>2.3201619228139028E-3</v>
      </c>
      <c r="M1121" s="43">
        <f t="shared" si="175"/>
        <v>9.5173989078692744E-3</v>
      </c>
      <c r="N1121" s="43">
        <f t="shared" si="176"/>
        <v>1.415772275349708E-2</v>
      </c>
    </row>
    <row r="1122" spans="1:14" x14ac:dyDescent="0.25">
      <c r="A1122" s="11" t="s">
        <v>49</v>
      </c>
      <c r="B1122" s="11" t="s">
        <v>19</v>
      </c>
      <c r="C1122" s="11" t="s">
        <v>1</v>
      </c>
      <c r="D1122" s="11" t="s">
        <v>57</v>
      </c>
      <c r="E1122" s="49">
        <v>17211</v>
      </c>
      <c r="F1122" s="15">
        <v>15.2</v>
      </c>
      <c r="G1122" s="16">
        <f t="shared" si="177"/>
        <v>5232.1439999999993</v>
      </c>
      <c r="H1122" s="16">
        <f t="shared" si="178"/>
        <v>11978.856</v>
      </c>
      <c r="I1122" s="16">
        <f t="shared" si="179"/>
        <v>22443.144</v>
      </c>
      <c r="J1122" s="43">
        <v>3.3499256285757549E-3</v>
      </c>
      <c r="K1122" s="44">
        <v>15.2</v>
      </c>
      <c r="L1122" s="43">
        <f t="shared" si="174"/>
        <v>1.0183773910870295E-3</v>
      </c>
      <c r="M1122" s="43">
        <f t="shared" si="175"/>
        <v>2.3315482374887254E-3</v>
      </c>
      <c r="N1122" s="43">
        <f t="shared" si="176"/>
        <v>4.368303019662784E-3</v>
      </c>
    </row>
    <row r="1123" spans="1:14" x14ac:dyDescent="0.25">
      <c r="A1123" s="11" t="s">
        <v>49</v>
      </c>
      <c r="B1123" s="11" t="s">
        <v>19</v>
      </c>
      <c r="C1123" s="11" t="s">
        <v>0</v>
      </c>
      <c r="D1123" s="11" t="s">
        <v>57</v>
      </c>
      <c r="E1123" s="49">
        <v>602006</v>
      </c>
      <c r="F1123" s="15">
        <v>4</v>
      </c>
      <c r="G1123" s="16">
        <f t="shared" si="177"/>
        <v>48160.480000000003</v>
      </c>
      <c r="H1123" s="16">
        <f t="shared" si="178"/>
        <v>553845.52</v>
      </c>
      <c r="I1123" s="16">
        <f t="shared" si="179"/>
        <v>650166.48</v>
      </c>
      <c r="J1123" s="43">
        <v>2.0200869132054149E-2</v>
      </c>
      <c r="K1123" s="44">
        <v>4</v>
      </c>
      <c r="L1123" s="43">
        <f t="shared" si="174"/>
        <v>1.616069530564332E-3</v>
      </c>
      <c r="M1123" s="43">
        <f t="shared" si="175"/>
        <v>1.8584799601489815E-2</v>
      </c>
      <c r="N1123" s="43">
        <f t="shared" si="176"/>
        <v>2.1816938662618482E-2</v>
      </c>
    </row>
    <row r="1124" spans="1:14" x14ac:dyDescent="0.25">
      <c r="A1124" s="11" t="s">
        <v>49</v>
      </c>
      <c r="B1124" s="11" t="s">
        <v>19</v>
      </c>
      <c r="C1124" s="11" t="s">
        <v>21</v>
      </c>
      <c r="D1124" s="11" t="s">
        <v>58</v>
      </c>
      <c r="E1124" s="49">
        <v>34295</v>
      </c>
      <c r="F1124" s="15">
        <v>14</v>
      </c>
      <c r="G1124" s="16">
        <f t="shared" si="177"/>
        <v>9602.6</v>
      </c>
      <c r="H1124" s="16">
        <f t="shared" si="178"/>
        <v>24692.400000000001</v>
      </c>
      <c r="I1124" s="16">
        <f t="shared" si="179"/>
        <v>43897.599999999999</v>
      </c>
      <c r="J1124" s="43">
        <v>1.0832677381736034E-2</v>
      </c>
      <c r="K1124" s="44">
        <v>14</v>
      </c>
      <c r="L1124" s="43">
        <f t="shared" si="174"/>
        <v>3.0331496668860895E-3</v>
      </c>
      <c r="M1124" s="43">
        <f t="shared" si="175"/>
        <v>7.7995277148499445E-3</v>
      </c>
      <c r="N1124" s="43">
        <f t="shared" si="176"/>
        <v>1.3865827048622124E-2</v>
      </c>
    </row>
    <row r="1125" spans="1:14" x14ac:dyDescent="0.25">
      <c r="A1125" s="11" t="s">
        <v>49</v>
      </c>
      <c r="B1125" s="11" t="s">
        <v>19</v>
      </c>
      <c r="C1125" s="11" t="s">
        <v>31</v>
      </c>
      <c r="D1125" s="11" t="s">
        <v>58</v>
      </c>
      <c r="E1125" s="49">
        <v>212547</v>
      </c>
      <c r="F1125" s="15">
        <v>6.7</v>
      </c>
      <c r="G1125" s="16">
        <f t="shared" si="177"/>
        <v>28481.298000000003</v>
      </c>
      <c r="H1125" s="16">
        <f t="shared" si="178"/>
        <v>184065.70199999999</v>
      </c>
      <c r="I1125" s="16">
        <f t="shared" si="179"/>
        <v>241028.29800000001</v>
      </c>
      <c r="J1125" s="43">
        <v>4.4506803009544127E-2</v>
      </c>
      <c r="K1125" s="44">
        <v>6.7</v>
      </c>
      <c r="L1125" s="43">
        <f t="shared" si="174"/>
        <v>5.9639116032789126E-3</v>
      </c>
      <c r="M1125" s="43">
        <f t="shared" si="175"/>
        <v>3.8542891406265212E-2</v>
      </c>
      <c r="N1125" s="43">
        <f t="shared" si="176"/>
        <v>5.0470714612823042E-2</v>
      </c>
    </row>
    <row r="1126" spans="1:14" x14ac:dyDescent="0.25">
      <c r="A1126" s="11" t="s">
        <v>49</v>
      </c>
      <c r="B1126" s="11" t="s">
        <v>19</v>
      </c>
      <c r="C1126" s="11" t="s">
        <v>32</v>
      </c>
      <c r="D1126" s="11" t="s">
        <v>58</v>
      </c>
      <c r="E1126" s="49">
        <v>282816</v>
      </c>
      <c r="F1126" s="15">
        <v>6.1</v>
      </c>
      <c r="G1126" s="16">
        <f t="shared" si="177"/>
        <v>34503.551999999996</v>
      </c>
      <c r="H1126" s="16">
        <f t="shared" si="178"/>
        <v>248312.448</v>
      </c>
      <c r="I1126" s="16">
        <f t="shared" si="179"/>
        <v>317319.55200000003</v>
      </c>
      <c r="J1126" s="43">
        <v>4.0493111763972307E-2</v>
      </c>
      <c r="K1126" s="44">
        <v>6.1</v>
      </c>
      <c r="L1126" s="43">
        <f t="shared" si="174"/>
        <v>4.9401596352046211E-3</v>
      </c>
      <c r="M1126" s="43">
        <f t="shared" si="175"/>
        <v>3.555295212876769E-2</v>
      </c>
      <c r="N1126" s="43">
        <f t="shared" si="176"/>
        <v>4.5433271399176925E-2</v>
      </c>
    </row>
    <row r="1127" spans="1:14" x14ac:dyDescent="0.25">
      <c r="A1127" s="11" t="s">
        <v>49</v>
      </c>
      <c r="B1127" s="11" t="s">
        <v>19</v>
      </c>
      <c r="C1127" s="11" t="s">
        <v>22</v>
      </c>
      <c r="D1127" s="11" t="s">
        <v>58</v>
      </c>
      <c r="E1127" s="49">
        <v>228447</v>
      </c>
      <c r="F1127" s="15">
        <v>6.9</v>
      </c>
      <c r="G1127" s="16">
        <f t="shared" si="177"/>
        <v>31525.686000000002</v>
      </c>
      <c r="H1127" s="16">
        <f t="shared" si="178"/>
        <v>196921.31400000001</v>
      </c>
      <c r="I1127" s="16">
        <f t="shared" si="179"/>
        <v>259972.68599999999</v>
      </c>
      <c r="J1127" s="43">
        <v>2.3460589748126801E-2</v>
      </c>
      <c r="K1127" s="44">
        <v>6.9</v>
      </c>
      <c r="L1127" s="43">
        <f t="shared" si="174"/>
        <v>3.2375613852414988E-3</v>
      </c>
      <c r="M1127" s="43">
        <f t="shared" si="175"/>
        <v>2.0223028362885302E-2</v>
      </c>
      <c r="N1127" s="43">
        <f t="shared" si="176"/>
        <v>2.6698151133368299E-2</v>
      </c>
    </row>
    <row r="1128" spans="1:14" x14ac:dyDescent="0.25">
      <c r="A1128" s="11" t="s">
        <v>49</v>
      </c>
      <c r="B1128" s="11" t="s">
        <v>19</v>
      </c>
      <c r="C1128" s="11" t="s">
        <v>1</v>
      </c>
      <c r="D1128" s="11" t="s">
        <v>58</v>
      </c>
      <c r="E1128" s="49">
        <v>55603</v>
      </c>
      <c r="F1128" s="15">
        <v>8.4</v>
      </c>
      <c r="G1128" s="16">
        <f t="shared" si="177"/>
        <v>9341.3040000000001</v>
      </c>
      <c r="H1128" s="16">
        <f t="shared" si="178"/>
        <v>46261.695999999996</v>
      </c>
      <c r="I1128" s="16">
        <f t="shared" si="179"/>
        <v>64944.304000000004</v>
      </c>
      <c r="J1128" s="43">
        <v>1.0822492285497514E-2</v>
      </c>
      <c r="K1128" s="44">
        <v>8.4</v>
      </c>
      <c r="L1128" s="43">
        <f t="shared" si="174"/>
        <v>1.8181787039635825E-3</v>
      </c>
      <c r="M1128" s="43">
        <f t="shared" si="175"/>
        <v>9.004313581533932E-3</v>
      </c>
      <c r="N1128" s="43">
        <f t="shared" si="176"/>
        <v>1.2640670989461096E-2</v>
      </c>
    </row>
    <row r="1129" spans="1:14" x14ac:dyDescent="0.25">
      <c r="A1129" s="11" t="s">
        <v>49</v>
      </c>
      <c r="B1129" s="11" t="s">
        <v>19</v>
      </c>
      <c r="C1129" s="11" t="s">
        <v>0</v>
      </c>
      <c r="D1129" s="11" t="s">
        <v>58</v>
      </c>
      <c r="E1129" s="49">
        <v>813708</v>
      </c>
      <c r="F1129" s="15">
        <v>4</v>
      </c>
      <c r="G1129" s="16">
        <f t="shared" si="177"/>
        <v>65096.639999999999</v>
      </c>
      <c r="H1129" s="16">
        <f t="shared" si="178"/>
        <v>748611.36</v>
      </c>
      <c r="I1129" s="16">
        <f t="shared" si="179"/>
        <v>878804.64</v>
      </c>
      <c r="J1129" s="43">
        <v>2.7304725899252692E-2</v>
      </c>
      <c r="K1129" s="44">
        <v>4</v>
      </c>
      <c r="L1129" s="43">
        <f t="shared" si="174"/>
        <v>2.1843780719402153E-3</v>
      </c>
      <c r="M1129" s="43">
        <f t="shared" si="175"/>
        <v>2.5120347827312477E-2</v>
      </c>
      <c r="N1129" s="43">
        <f t="shared" si="176"/>
        <v>2.9489103971192906E-2</v>
      </c>
    </row>
    <row r="1130" spans="1:14" x14ac:dyDescent="0.25">
      <c r="A1130" s="11" t="s">
        <v>49</v>
      </c>
      <c r="B1130" s="11" t="s">
        <v>19</v>
      </c>
      <c r="C1130" s="11" t="s">
        <v>21</v>
      </c>
      <c r="D1130" s="11" t="s">
        <v>231</v>
      </c>
      <c r="E1130" s="49">
        <v>129437</v>
      </c>
      <c r="F1130" s="15">
        <v>6.8</v>
      </c>
      <c r="G1130" s="16">
        <f t="shared" si="177"/>
        <v>17603.432000000001</v>
      </c>
      <c r="H1130" s="16">
        <f t="shared" si="178"/>
        <v>111833.568</v>
      </c>
      <c r="I1130" s="16">
        <f t="shared" si="179"/>
        <v>147040.432</v>
      </c>
      <c r="J1130" s="43">
        <v>4.0884947142725378E-2</v>
      </c>
      <c r="K1130" s="44">
        <v>6.8</v>
      </c>
      <c r="L1130" s="43">
        <f t="shared" ref="L1130:L1135" si="180">2*(J1130*K1130/100)</f>
        <v>5.5603528114106515E-3</v>
      </c>
      <c r="M1130" s="43">
        <f t="shared" ref="M1130:M1135" si="181">J1130-L1130</f>
        <v>3.5324594331314726E-2</v>
      </c>
      <c r="N1130" s="43">
        <f t="shared" ref="N1130:N1135" si="182">J1130+L1130</f>
        <v>4.644529995413603E-2</v>
      </c>
    </row>
    <row r="1131" spans="1:14" x14ac:dyDescent="0.25">
      <c r="A1131" s="11" t="s">
        <v>49</v>
      </c>
      <c r="B1131" s="11" t="s">
        <v>19</v>
      </c>
      <c r="C1131" s="11" t="s">
        <v>31</v>
      </c>
      <c r="D1131" s="11" t="s">
        <v>231</v>
      </c>
      <c r="E1131" s="49">
        <v>456123</v>
      </c>
      <c r="F1131" s="15">
        <v>4.4000000000000004</v>
      </c>
      <c r="G1131" s="16">
        <f t="shared" si="177"/>
        <v>40138.824000000001</v>
      </c>
      <c r="H1131" s="16">
        <f t="shared" si="178"/>
        <v>415984.17599999998</v>
      </c>
      <c r="I1131" s="16">
        <f t="shared" si="179"/>
        <v>496261.82400000002</v>
      </c>
      <c r="J1131" s="43">
        <v>9.5510999962936646E-2</v>
      </c>
      <c r="K1131" s="44">
        <v>4.4000000000000004</v>
      </c>
      <c r="L1131" s="43">
        <f t="shared" si="180"/>
        <v>8.4049679967384255E-3</v>
      </c>
      <c r="M1131" s="43">
        <f t="shared" si="181"/>
        <v>8.7106031966198219E-2</v>
      </c>
      <c r="N1131" s="43">
        <f t="shared" si="182"/>
        <v>0.10391596795967507</v>
      </c>
    </row>
    <row r="1132" spans="1:14" x14ac:dyDescent="0.25">
      <c r="A1132" s="11" t="s">
        <v>49</v>
      </c>
      <c r="B1132" s="11" t="s">
        <v>19</v>
      </c>
      <c r="C1132" s="11" t="s">
        <v>32</v>
      </c>
      <c r="D1132" s="11" t="s">
        <v>231</v>
      </c>
      <c r="E1132" s="49">
        <v>413625</v>
      </c>
      <c r="F1132" s="15">
        <v>4.8</v>
      </c>
      <c r="G1132" s="16">
        <f t="shared" si="177"/>
        <v>39708</v>
      </c>
      <c r="H1132" s="16">
        <f t="shared" si="178"/>
        <v>373917</v>
      </c>
      <c r="I1132" s="16">
        <f t="shared" si="179"/>
        <v>453333</v>
      </c>
      <c r="J1132" s="43">
        <v>5.9222120931535151E-2</v>
      </c>
      <c r="K1132" s="44">
        <v>4.8</v>
      </c>
      <c r="L1132" s="43">
        <f t="shared" si="180"/>
        <v>5.685323609427374E-3</v>
      </c>
      <c r="M1132" s="43">
        <f t="shared" si="181"/>
        <v>5.3536797322107775E-2</v>
      </c>
      <c r="N1132" s="43">
        <f t="shared" si="182"/>
        <v>6.4907444540962519E-2</v>
      </c>
    </row>
    <row r="1133" spans="1:14" x14ac:dyDescent="0.25">
      <c r="A1133" s="11" t="s">
        <v>49</v>
      </c>
      <c r="B1133" s="11" t="s">
        <v>19</v>
      </c>
      <c r="C1133" s="11" t="s">
        <v>22</v>
      </c>
      <c r="D1133" s="11" t="s">
        <v>231</v>
      </c>
      <c r="E1133" s="49">
        <v>343715</v>
      </c>
      <c r="F1133" s="15">
        <v>5.7</v>
      </c>
      <c r="G1133" s="16">
        <f t="shared" si="177"/>
        <v>39183.51</v>
      </c>
      <c r="H1133" s="16">
        <f t="shared" si="178"/>
        <v>304531.49</v>
      </c>
      <c r="I1133" s="16">
        <f t="shared" si="179"/>
        <v>382898.51</v>
      </c>
      <c r="J1133" s="43">
        <v>3.5298150578809979E-2</v>
      </c>
      <c r="K1133" s="44">
        <v>5.7</v>
      </c>
      <c r="L1133" s="43">
        <f t="shared" si="180"/>
        <v>4.0239891659843378E-3</v>
      </c>
      <c r="M1133" s="43">
        <f t="shared" si="181"/>
        <v>3.1274161412825643E-2</v>
      </c>
      <c r="N1133" s="43">
        <f t="shared" si="182"/>
        <v>3.9322139744794316E-2</v>
      </c>
    </row>
    <row r="1134" spans="1:14" x14ac:dyDescent="0.25">
      <c r="A1134" s="11" t="s">
        <v>49</v>
      </c>
      <c r="B1134" s="11" t="s">
        <v>19</v>
      </c>
      <c r="C1134" s="11" t="s">
        <v>1</v>
      </c>
      <c r="D1134" s="11" t="s">
        <v>231</v>
      </c>
      <c r="E1134" s="49">
        <v>72814</v>
      </c>
      <c r="F1134" s="15">
        <v>7.5</v>
      </c>
      <c r="G1134" s="16">
        <f t="shared" si="177"/>
        <v>10922.1</v>
      </c>
      <c r="H1134" s="16">
        <f t="shared" si="178"/>
        <v>61891.9</v>
      </c>
      <c r="I1134" s="16">
        <f t="shared" si="179"/>
        <v>83736.100000000006</v>
      </c>
      <c r="J1134" s="43">
        <v>1.417241791407327E-2</v>
      </c>
      <c r="K1134" s="44">
        <v>7.5</v>
      </c>
      <c r="L1134" s="43">
        <f t="shared" si="180"/>
        <v>2.1258626871109906E-3</v>
      </c>
      <c r="M1134" s="43">
        <f t="shared" si="181"/>
        <v>1.2046555226962279E-2</v>
      </c>
      <c r="N1134" s="43">
        <f t="shared" si="182"/>
        <v>1.629828060118426E-2</v>
      </c>
    </row>
    <row r="1135" spans="1:14" x14ac:dyDescent="0.25">
      <c r="A1135" s="11" t="s">
        <v>49</v>
      </c>
      <c r="B1135" s="11" t="s">
        <v>19</v>
      </c>
      <c r="C1135" s="11" t="s">
        <v>0</v>
      </c>
      <c r="D1135" s="11" t="s">
        <v>231</v>
      </c>
      <c r="E1135" s="49">
        <v>1415714</v>
      </c>
      <c r="F1135" s="15">
        <v>2.2999999999999998</v>
      </c>
      <c r="G1135" s="16">
        <f t="shared" si="177"/>
        <v>65122.843999999997</v>
      </c>
      <c r="H1135" s="16">
        <f t="shared" si="178"/>
        <v>1350591.156</v>
      </c>
      <c r="I1135" s="16">
        <f t="shared" si="179"/>
        <v>1480836.844</v>
      </c>
      <c r="J1135" s="43">
        <v>4.7505595031306844E-2</v>
      </c>
      <c r="K1135" s="44">
        <v>2.2999999999999998</v>
      </c>
      <c r="L1135" s="43">
        <f t="shared" si="180"/>
        <v>2.1852573714401147E-3</v>
      </c>
      <c r="M1135" s="43">
        <f t="shared" si="181"/>
        <v>4.5320337659866726E-2</v>
      </c>
      <c r="N1135" s="43">
        <f t="shared" si="182"/>
        <v>4.9690852402746961E-2</v>
      </c>
    </row>
    <row r="1136" spans="1:14" x14ac:dyDescent="0.25">
      <c r="A1136" s="11" t="s">
        <v>49</v>
      </c>
      <c r="B1136" s="11" t="s">
        <v>19</v>
      </c>
      <c r="C1136" s="11" t="s">
        <v>21</v>
      </c>
      <c r="D1136" s="11" t="s">
        <v>153</v>
      </c>
      <c r="E1136" s="49">
        <v>3165884</v>
      </c>
      <c r="F1136" s="15">
        <v>1.2</v>
      </c>
      <c r="G1136" s="16">
        <f t="shared" si="177"/>
        <v>75981.216</v>
      </c>
      <c r="H1136" s="16">
        <f t="shared" si="178"/>
        <v>3089902.784</v>
      </c>
      <c r="I1136" s="16">
        <f t="shared" si="179"/>
        <v>3241865.216</v>
      </c>
      <c r="J1136" s="43">
        <v>1</v>
      </c>
      <c r="K1136" s="44">
        <v>1.2</v>
      </c>
      <c r="L1136" s="43">
        <f t="shared" ref="L1136:L1167" si="183">2*(J1136*K1136/100)</f>
        <v>2.4E-2</v>
      </c>
      <c r="M1136" s="43">
        <f t="shared" ref="M1136:M1167" si="184">J1136-L1136</f>
        <v>0.97599999999999998</v>
      </c>
      <c r="N1136" s="43">
        <f t="shared" ref="N1136:N1167" si="185">J1136+L1136</f>
        <v>1.024</v>
      </c>
    </row>
    <row r="1137" spans="1:14" x14ac:dyDescent="0.25">
      <c r="A1137" s="11" t="s">
        <v>49</v>
      </c>
      <c r="B1137" s="11" t="s">
        <v>19</v>
      </c>
      <c r="C1137" s="11" t="s">
        <v>31</v>
      </c>
      <c r="D1137" s="11" t="s">
        <v>153</v>
      </c>
      <c r="E1137" s="49">
        <v>4775607</v>
      </c>
      <c r="F1137" s="15">
        <v>0.8</v>
      </c>
      <c r="G1137" s="16">
        <f t="shared" si="177"/>
        <v>76409.712</v>
      </c>
      <c r="H1137" s="16">
        <f t="shared" si="178"/>
        <v>4699197.2879999997</v>
      </c>
      <c r="I1137" s="16">
        <f t="shared" si="179"/>
        <v>4852016.7120000003</v>
      </c>
      <c r="J1137" s="43">
        <v>1</v>
      </c>
      <c r="K1137" s="44">
        <v>0.8</v>
      </c>
      <c r="L1137" s="43">
        <f t="shared" si="183"/>
        <v>1.6E-2</v>
      </c>
      <c r="M1137" s="43">
        <f t="shared" si="184"/>
        <v>0.98399999999999999</v>
      </c>
      <c r="N1137" s="43">
        <f t="shared" si="185"/>
        <v>1.016</v>
      </c>
    </row>
    <row r="1138" spans="1:14" x14ac:dyDescent="0.25">
      <c r="A1138" s="11" t="s">
        <v>49</v>
      </c>
      <c r="B1138" s="11" t="s">
        <v>19</v>
      </c>
      <c r="C1138" s="11" t="s">
        <v>32</v>
      </c>
      <c r="D1138" s="11" t="s">
        <v>153</v>
      </c>
      <c r="E1138" s="49">
        <v>6984299</v>
      </c>
      <c r="F1138" s="15">
        <v>0.7</v>
      </c>
      <c r="G1138" s="16">
        <f t="shared" si="177"/>
        <v>97780.186000000002</v>
      </c>
      <c r="H1138" s="16">
        <f t="shared" si="178"/>
        <v>6886518.8140000002</v>
      </c>
      <c r="I1138" s="16">
        <f t="shared" si="179"/>
        <v>7082079.1859999998</v>
      </c>
      <c r="J1138" s="43">
        <v>1</v>
      </c>
      <c r="K1138" s="44">
        <v>0.7</v>
      </c>
      <c r="L1138" s="43">
        <f t="shared" si="183"/>
        <v>1.3999999999999999E-2</v>
      </c>
      <c r="M1138" s="43">
        <f t="shared" si="184"/>
        <v>0.98599999999999999</v>
      </c>
      <c r="N1138" s="43">
        <f t="shared" si="185"/>
        <v>1.014</v>
      </c>
    </row>
    <row r="1139" spans="1:14" x14ac:dyDescent="0.25">
      <c r="A1139" s="11" t="s">
        <v>49</v>
      </c>
      <c r="B1139" s="11" t="s">
        <v>19</v>
      </c>
      <c r="C1139" s="11" t="s">
        <v>22</v>
      </c>
      <c r="D1139" s="11" t="s">
        <v>153</v>
      </c>
      <c r="E1139" s="49">
        <v>9737479</v>
      </c>
      <c r="F1139" s="15">
        <v>0.6</v>
      </c>
      <c r="G1139" s="16">
        <f t="shared" si="177"/>
        <v>116849.74799999999</v>
      </c>
      <c r="H1139" s="16">
        <f t="shared" si="178"/>
        <v>9620629.2520000003</v>
      </c>
      <c r="I1139" s="16">
        <f t="shared" si="179"/>
        <v>9854328.7479999997</v>
      </c>
      <c r="J1139" s="43">
        <v>1</v>
      </c>
      <c r="K1139" s="44">
        <v>0.6</v>
      </c>
      <c r="L1139" s="43">
        <f t="shared" si="183"/>
        <v>1.2E-2</v>
      </c>
      <c r="M1139" s="43">
        <f t="shared" si="184"/>
        <v>0.98799999999999999</v>
      </c>
      <c r="N1139" s="43">
        <f t="shared" si="185"/>
        <v>1.012</v>
      </c>
    </row>
    <row r="1140" spans="1:14" x14ac:dyDescent="0.25">
      <c r="A1140" s="11" t="s">
        <v>49</v>
      </c>
      <c r="B1140" s="11" t="s">
        <v>19</v>
      </c>
      <c r="C1140" s="11" t="s">
        <v>1</v>
      </c>
      <c r="D1140" s="11" t="s">
        <v>153</v>
      </c>
      <c r="E1140" s="49">
        <v>5137726</v>
      </c>
      <c r="F1140" s="15">
        <v>0.5</v>
      </c>
      <c r="G1140" s="16">
        <f t="shared" si="177"/>
        <v>51377.26</v>
      </c>
      <c r="H1140" s="16">
        <f t="shared" si="178"/>
        <v>5086348.74</v>
      </c>
      <c r="I1140" s="16">
        <f t="shared" si="179"/>
        <v>5189103.26</v>
      </c>
      <c r="J1140" s="43">
        <v>1</v>
      </c>
      <c r="K1140" s="44">
        <v>0.5</v>
      </c>
      <c r="L1140" s="43">
        <f t="shared" si="183"/>
        <v>0.01</v>
      </c>
      <c r="M1140" s="43">
        <f t="shared" si="184"/>
        <v>0.99</v>
      </c>
      <c r="N1140" s="43">
        <f t="shared" si="185"/>
        <v>1.01</v>
      </c>
    </row>
    <row r="1141" spans="1:14" x14ac:dyDescent="0.25">
      <c r="A1141" s="11" t="s">
        <v>49</v>
      </c>
      <c r="B1141" s="11" t="s">
        <v>19</v>
      </c>
      <c r="C1141" s="11" t="s">
        <v>0</v>
      </c>
      <c r="D1141" s="11" t="s">
        <v>153</v>
      </c>
      <c r="E1141" s="49">
        <v>29800995</v>
      </c>
      <c r="F1141" s="15">
        <v>0.6</v>
      </c>
      <c r="G1141" s="16">
        <f t="shared" si="177"/>
        <v>357611.94</v>
      </c>
      <c r="H1141" s="16">
        <f t="shared" si="178"/>
        <v>29443383.059999999</v>
      </c>
      <c r="I1141" s="16">
        <f t="shared" si="179"/>
        <v>30158606.940000001</v>
      </c>
      <c r="J1141" s="43">
        <v>1</v>
      </c>
      <c r="K1141" s="44">
        <v>0.6</v>
      </c>
      <c r="L1141" s="43">
        <f t="shared" si="183"/>
        <v>1.2E-2</v>
      </c>
      <c r="M1141" s="43">
        <f t="shared" si="184"/>
        <v>0.98799999999999999</v>
      </c>
      <c r="N1141" s="43">
        <f t="shared" si="185"/>
        <v>1.012</v>
      </c>
    </row>
    <row r="1142" spans="1:14" x14ac:dyDescent="0.25">
      <c r="A1142" s="11" t="s">
        <v>49</v>
      </c>
      <c r="B1142" s="11" t="s">
        <v>30</v>
      </c>
      <c r="C1142" s="11" t="s">
        <v>21</v>
      </c>
      <c r="D1142" s="11" t="s">
        <v>56</v>
      </c>
      <c r="E1142" s="49">
        <v>152832</v>
      </c>
      <c r="F1142" s="15">
        <v>6.2</v>
      </c>
      <c r="G1142" s="16">
        <f t="shared" si="177"/>
        <v>18951.168000000001</v>
      </c>
      <c r="H1142" s="16">
        <f t="shared" si="178"/>
        <v>133880.83199999999</v>
      </c>
      <c r="I1142" s="16">
        <f t="shared" si="179"/>
        <v>171783.16800000001</v>
      </c>
      <c r="J1142" s="43">
        <v>9.3966961051225859E-2</v>
      </c>
      <c r="K1142" s="44">
        <v>6.2</v>
      </c>
      <c r="L1142" s="43">
        <f t="shared" si="183"/>
        <v>1.1651903170352007E-2</v>
      </c>
      <c r="M1142" s="43">
        <f t="shared" si="184"/>
        <v>8.2315057880873857E-2</v>
      </c>
      <c r="N1142" s="43">
        <f t="shared" si="185"/>
        <v>0.10561886422157786</v>
      </c>
    </row>
    <row r="1143" spans="1:14" x14ac:dyDescent="0.25">
      <c r="A1143" s="11" t="s">
        <v>49</v>
      </c>
      <c r="B1143" s="11" t="s">
        <v>30</v>
      </c>
      <c r="C1143" s="11" t="s">
        <v>31</v>
      </c>
      <c r="D1143" s="11" t="s">
        <v>56</v>
      </c>
      <c r="E1143" s="49">
        <v>742916</v>
      </c>
      <c r="F1143" s="15">
        <v>4.0999999999999996</v>
      </c>
      <c r="G1143" s="16">
        <f t="shared" si="177"/>
        <v>60919.111999999994</v>
      </c>
      <c r="H1143" s="16">
        <f t="shared" si="178"/>
        <v>681996.88800000004</v>
      </c>
      <c r="I1143" s="16">
        <f t="shared" si="179"/>
        <v>803835.11199999996</v>
      </c>
      <c r="J1143" s="43">
        <v>0.30729826979371461</v>
      </c>
      <c r="K1143" s="44">
        <v>4.0999999999999996</v>
      </c>
      <c r="L1143" s="43">
        <f t="shared" si="183"/>
        <v>2.5198458123084598E-2</v>
      </c>
      <c r="M1143" s="43">
        <f t="shared" si="184"/>
        <v>0.28209981167063003</v>
      </c>
      <c r="N1143" s="43">
        <f t="shared" si="185"/>
        <v>0.33249672791679918</v>
      </c>
    </row>
    <row r="1144" spans="1:14" x14ac:dyDescent="0.25">
      <c r="A1144" s="11" t="s">
        <v>49</v>
      </c>
      <c r="B1144" s="11" t="s">
        <v>30</v>
      </c>
      <c r="C1144" s="11" t="s">
        <v>32</v>
      </c>
      <c r="D1144" s="11" t="s">
        <v>56</v>
      </c>
      <c r="E1144" s="49">
        <v>922238</v>
      </c>
      <c r="F1144" s="15">
        <v>4.2</v>
      </c>
      <c r="G1144" s="16">
        <f t="shared" si="177"/>
        <v>77467.991999999998</v>
      </c>
      <c r="H1144" s="16">
        <f t="shared" si="178"/>
        <v>844770.00800000003</v>
      </c>
      <c r="I1144" s="16">
        <f t="shared" si="179"/>
        <v>999705.99199999997</v>
      </c>
      <c r="J1144" s="43">
        <v>0.26510408686730996</v>
      </c>
      <c r="K1144" s="44">
        <v>4.2</v>
      </c>
      <c r="L1144" s="43">
        <f t="shared" si="183"/>
        <v>2.2268743296854038E-2</v>
      </c>
      <c r="M1144" s="43">
        <f t="shared" si="184"/>
        <v>0.24283534357045591</v>
      </c>
      <c r="N1144" s="43">
        <f t="shared" si="185"/>
        <v>0.28737283016416398</v>
      </c>
    </row>
    <row r="1145" spans="1:14" x14ac:dyDescent="0.25">
      <c r="A1145" s="11" t="s">
        <v>49</v>
      </c>
      <c r="B1145" s="11" t="s">
        <v>30</v>
      </c>
      <c r="C1145" s="11" t="s">
        <v>22</v>
      </c>
      <c r="D1145" s="11" t="s">
        <v>56</v>
      </c>
      <c r="E1145" s="49">
        <v>1127865</v>
      </c>
      <c r="F1145" s="15">
        <v>3</v>
      </c>
      <c r="G1145" s="16">
        <f t="shared" si="177"/>
        <v>67671.899999999994</v>
      </c>
      <c r="H1145" s="16">
        <f t="shared" si="178"/>
        <v>1060193.1000000001</v>
      </c>
      <c r="I1145" s="16">
        <f t="shared" si="179"/>
        <v>1195536.8999999999</v>
      </c>
      <c r="J1145" s="43">
        <v>0.23311082501553743</v>
      </c>
      <c r="K1145" s="44">
        <v>3</v>
      </c>
      <c r="L1145" s="43">
        <f t="shared" si="183"/>
        <v>1.3986649500932247E-2</v>
      </c>
      <c r="M1145" s="43">
        <f t="shared" si="184"/>
        <v>0.21912417551460517</v>
      </c>
      <c r="N1145" s="43">
        <f t="shared" si="185"/>
        <v>0.24709747451646968</v>
      </c>
    </row>
    <row r="1146" spans="1:14" x14ac:dyDescent="0.25">
      <c r="A1146" s="11" t="s">
        <v>49</v>
      </c>
      <c r="B1146" s="11" t="s">
        <v>30</v>
      </c>
      <c r="C1146" s="11" t="s">
        <v>1</v>
      </c>
      <c r="D1146" s="11" t="s">
        <v>56</v>
      </c>
      <c r="E1146" s="49">
        <v>253093</v>
      </c>
      <c r="F1146" s="15">
        <v>3.9</v>
      </c>
      <c r="G1146" s="16">
        <f t="shared" ref="G1146:G1177" si="186">2*(E1146*F1146/100)</f>
        <v>19741.254000000001</v>
      </c>
      <c r="H1146" s="16">
        <f t="shared" ref="H1146:H1177" si="187">E1146-G1146</f>
        <v>233351.74599999998</v>
      </c>
      <c r="I1146" s="16">
        <f t="shared" ref="I1146:I1177" si="188">E1146+G1146</f>
        <v>272834.25400000002</v>
      </c>
      <c r="J1146" s="43">
        <v>0.10754620450406273</v>
      </c>
      <c r="K1146" s="44">
        <v>3.9</v>
      </c>
      <c r="L1146" s="43">
        <f t="shared" si="183"/>
        <v>8.388603951316893E-3</v>
      </c>
      <c r="M1146" s="43">
        <f t="shared" si="184"/>
        <v>9.9157600552745834E-2</v>
      </c>
      <c r="N1146" s="43">
        <f t="shared" si="185"/>
        <v>0.11593480845537962</v>
      </c>
    </row>
    <row r="1147" spans="1:14" x14ac:dyDescent="0.25">
      <c r="A1147" s="11" t="s">
        <v>49</v>
      </c>
      <c r="B1147" s="11" t="s">
        <v>30</v>
      </c>
      <c r="C1147" s="11" t="s">
        <v>0</v>
      </c>
      <c r="D1147" s="11" t="s">
        <v>56</v>
      </c>
      <c r="E1147" s="49">
        <v>3198944</v>
      </c>
      <c r="F1147" s="15">
        <v>1.6</v>
      </c>
      <c r="G1147" s="16">
        <f t="shared" si="186"/>
        <v>102366.20800000001</v>
      </c>
      <c r="H1147" s="16">
        <f t="shared" si="187"/>
        <v>3096577.7919999999</v>
      </c>
      <c r="I1147" s="16">
        <f t="shared" si="188"/>
        <v>3301310.2080000001</v>
      </c>
      <c r="J1147" s="43">
        <v>0.21740143044354271</v>
      </c>
      <c r="K1147" s="44">
        <v>1.6</v>
      </c>
      <c r="L1147" s="43">
        <f t="shared" si="183"/>
        <v>6.956845774193368E-3</v>
      </c>
      <c r="M1147" s="43">
        <f t="shared" si="184"/>
        <v>0.21044458466934934</v>
      </c>
      <c r="N1147" s="43">
        <f t="shared" si="185"/>
        <v>0.22435827621773607</v>
      </c>
    </row>
    <row r="1148" spans="1:14" x14ac:dyDescent="0.25">
      <c r="A1148" s="11" t="s">
        <v>49</v>
      </c>
      <c r="B1148" s="11" t="s">
        <v>30</v>
      </c>
      <c r="C1148" s="11" t="s">
        <v>21</v>
      </c>
      <c r="D1148" s="11" t="s">
        <v>52</v>
      </c>
      <c r="E1148" s="49">
        <v>69581</v>
      </c>
      <c r="F1148" s="15">
        <v>9.4</v>
      </c>
      <c r="G1148" s="16">
        <f t="shared" si="186"/>
        <v>13081.228000000001</v>
      </c>
      <c r="H1148" s="16">
        <f t="shared" si="187"/>
        <v>56499.771999999997</v>
      </c>
      <c r="I1148" s="16">
        <f t="shared" si="188"/>
        <v>82662.228000000003</v>
      </c>
      <c r="J1148" s="43">
        <v>4.2781061014089634E-2</v>
      </c>
      <c r="K1148" s="44">
        <v>9.4</v>
      </c>
      <c r="L1148" s="43">
        <f t="shared" si="183"/>
        <v>8.042839470648851E-3</v>
      </c>
      <c r="M1148" s="43">
        <f t="shared" si="184"/>
        <v>3.4738221543440785E-2</v>
      </c>
      <c r="N1148" s="43">
        <f t="shared" si="185"/>
        <v>5.0823900484738484E-2</v>
      </c>
    </row>
    <row r="1149" spans="1:14" x14ac:dyDescent="0.25">
      <c r="A1149" s="11" t="s">
        <v>49</v>
      </c>
      <c r="B1149" s="11" t="s">
        <v>30</v>
      </c>
      <c r="C1149" s="11" t="s">
        <v>31</v>
      </c>
      <c r="D1149" s="11" t="s">
        <v>52</v>
      </c>
      <c r="E1149" s="49">
        <v>461637</v>
      </c>
      <c r="F1149" s="15">
        <v>4.4000000000000004</v>
      </c>
      <c r="G1149" s="16">
        <f t="shared" si="186"/>
        <v>40624.056000000004</v>
      </c>
      <c r="H1149" s="16">
        <f t="shared" si="187"/>
        <v>421012.94400000002</v>
      </c>
      <c r="I1149" s="16">
        <f t="shared" si="188"/>
        <v>502261.05599999998</v>
      </c>
      <c r="J1149" s="43">
        <v>0.19095059383935872</v>
      </c>
      <c r="K1149" s="44">
        <v>4.4000000000000004</v>
      </c>
      <c r="L1149" s="43">
        <f t="shared" si="183"/>
        <v>1.680365225786357E-2</v>
      </c>
      <c r="M1149" s="43">
        <f t="shared" si="184"/>
        <v>0.17414694158149516</v>
      </c>
      <c r="N1149" s="43">
        <f t="shared" si="185"/>
        <v>0.20775424609722229</v>
      </c>
    </row>
    <row r="1150" spans="1:14" x14ac:dyDescent="0.25">
      <c r="A1150" s="11" t="s">
        <v>49</v>
      </c>
      <c r="B1150" s="11" t="s">
        <v>30</v>
      </c>
      <c r="C1150" s="11" t="s">
        <v>32</v>
      </c>
      <c r="D1150" s="11" t="s">
        <v>52</v>
      </c>
      <c r="E1150" s="49">
        <v>678335</v>
      </c>
      <c r="F1150" s="15">
        <v>4.2</v>
      </c>
      <c r="G1150" s="16">
        <f t="shared" si="186"/>
        <v>56980.14</v>
      </c>
      <c r="H1150" s="16">
        <f t="shared" si="187"/>
        <v>621354.86</v>
      </c>
      <c r="I1150" s="16">
        <f t="shared" si="188"/>
        <v>735315.14</v>
      </c>
      <c r="J1150" s="43">
        <v>0.19499237806849937</v>
      </c>
      <c r="K1150" s="44">
        <v>4.2</v>
      </c>
      <c r="L1150" s="43">
        <f t="shared" si="183"/>
        <v>1.6379359757753949E-2</v>
      </c>
      <c r="M1150" s="43">
        <f t="shared" si="184"/>
        <v>0.17861301831074541</v>
      </c>
      <c r="N1150" s="43">
        <f t="shared" si="185"/>
        <v>0.21137173782625332</v>
      </c>
    </row>
    <row r="1151" spans="1:14" x14ac:dyDescent="0.25">
      <c r="A1151" s="11" t="s">
        <v>49</v>
      </c>
      <c r="B1151" s="11" t="s">
        <v>30</v>
      </c>
      <c r="C1151" s="11" t="s">
        <v>22</v>
      </c>
      <c r="D1151" s="11" t="s">
        <v>52</v>
      </c>
      <c r="E1151" s="49">
        <v>929790</v>
      </c>
      <c r="F1151" s="15">
        <v>3.5</v>
      </c>
      <c r="G1151" s="16">
        <f t="shared" si="186"/>
        <v>65085.3</v>
      </c>
      <c r="H1151" s="16">
        <f t="shared" si="187"/>
        <v>864704.7</v>
      </c>
      <c r="I1151" s="16">
        <f t="shared" si="188"/>
        <v>994875.3</v>
      </c>
      <c r="J1151" s="43">
        <v>0.19217203653912174</v>
      </c>
      <c r="K1151" s="44">
        <v>3.5</v>
      </c>
      <c r="L1151" s="43">
        <f t="shared" si="183"/>
        <v>1.3452042557738521E-2</v>
      </c>
      <c r="M1151" s="43">
        <f t="shared" si="184"/>
        <v>0.17871999398138322</v>
      </c>
      <c r="N1151" s="43">
        <f t="shared" si="185"/>
        <v>0.20562407909686026</v>
      </c>
    </row>
    <row r="1152" spans="1:14" x14ac:dyDescent="0.25">
      <c r="A1152" s="11" t="s">
        <v>49</v>
      </c>
      <c r="B1152" s="11" t="s">
        <v>30</v>
      </c>
      <c r="C1152" s="11" t="s">
        <v>1</v>
      </c>
      <c r="D1152" s="11" t="s">
        <v>52</v>
      </c>
      <c r="E1152" s="49">
        <v>217383</v>
      </c>
      <c r="F1152" s="15">
        <v>4.4000000000000004</v>
      </c>
      <c r="G1152" s="16">
        <f t="shared" si="186"/>
        <v>19129.704000000002</v>
      </c>
      <c r="H1152" s="16">
        <f t="shared" si="187"/>
        <v>198253.296</v>
      </c>
      <c r="I1152" s="16">
        <f t="shared" si="188"/>
        <v>236512.704</v>
      </c>
      <c r="J1152" s="43">
        <v>9.2372039423084279E-2</v>
      </c>
      <c r="K1152" s="44">
        <v>4.4000000000000004</v>
      </c>
      <c r="L1152" s="43">
        <f t="shared" si="183"/>
        <v>8.128739469231417E-3</v>
      </c>
      <c r="M1152" s="43">
        <f t="shared" si="184"/>
        <v>8.4243299953852865E-2</v>
      </c>
      <c r="N1152" s="43">
        <f t="shared" si="185"/>
        <v>0.10050077889231569</v>
      </c>
    </row>
    <row r="1153" spans="1:14" x14ac:dyDescent="0.25">
      <c r="A1153" s="11" t="s">
        <v>49</v>
      </c>
      <c r="B1153" s="11" t="s">
        <v>30</v>
      </c>
      <c r="C1153" s="11" t="s">
        <v>0</v>
      </c>
      <c r="D1153" s="11" t="s">
        <v>52</v>
      </c>
      <c r="E1153" s="49">
        <v>2356726</v>
      </c>
      <c r="F1153" s="15">
        <v>2</v>
      </c>
      <c r="G1153" s="16">
        <f t="shared" si="186"/>
        <v>94269.04</v>
      </c>
      <c r="H1153" s="16">
        <f t="shared" si="187"/>
        <v>2262456.96</v>
      </c>
      <c r="I1153" s="16">
        <f t="shared" si="188"/>
        <v>2450995.04</v>
      </c>
      <c r="J1153" s="43">
        <v>0.16016398022706513</v>
      </c>
      <c r="K1153" s="44">
        <v>2</v>
      </c>
      <c r="L1153" s="43">
        <f t="shared" si="183"/>
        <v>6.4065592090826054E-3</v>
      </c>
      <c r="M1153" s="43">
        <f t="shared" si="184"/>
        <v>0.15375742101798251</v>
      </c>
      <c r="N1153" s="43">
        <f t="shared" si="185"/>
        <v>0.16657053943614775</v>
      </c>
    </row>
    <row r="1154" spans="1:14" x14ac:dyDescent="0.25">
      <c r="A1154" s="11" t="s">
        <v>49</v>
      </c>
      <c r="B1154" s="11" t="s">
        <v>30</v>
      </c>
      <c r="C1154" s="11" t="s">
        <v>21</v>
      </c>
      <c r="D1154" s="11" t="s">
        <v>55</v>
      </c>
      <c r="E1154" s="49">
        <v>156131</v>
      </c>
      <c r="F1154" s="15">
        <v>6.2</v>
      </c>
      <c r="G1154" s="16">
        <f t="shared" si="186"/>
        <v>19360.244000000002</v>
      </c>
      <c r="H1154" s="16">
        <f t="shared" si="187"/>
        <v>136770.75599999999</v>
      </c>
      <c r="I1154" s="16">
        <f t="shared" si="188"/>
        <v>175491.24400000001</v>
      </c>
      <c r="J1154" s="43">
        <v>9.5995312473100822E-2</v>
      </c>
      <c r="K1154" s="44">
        <v>6.2</v>
      </c>
      <c r="L1154" s="43">
        <f t="shared" si="183"/>
        <v>1.1903418746664502E-2</v>
      </c>
      <c r="M1154" s="43">
        <f t="shared" si="184"/>
        <v>8.4091893726436315E-2</v>
      </c>
      <c r="N1154" s="43">
        <f t="shared" si="185"/>
        <v>0.10789873121976533</v>
      </c>
    </row>
    <row r="1155" spans="1:14" x14ac:dyDescent="0.25">
      <c r="A1155" s="11" t="s">
        <v>49</v>
      </c>
      <c r="B1155" s="11" t="s">
        <v>30</v>
      </c>
      <c r="C1155" s="11" t="s">
        <v>31</v>
      </c>
      <c r="D1155" s="11" t="s">
        <v>55</v>
      </c>
      <c r="E1155" s="49">
        <v>635425</v>
      </c>
      <c r="F1155" s="15">
        <v>4.0999999999999996</v>
      </c>
      <c r="G1155" s="16">
        <f t="shared" si="186"/>
        <v>52104.85</v>
      </c>
      <c r="H1155" s="16">
        <f t="shared" si="187"/>
        <v>583320.15</v>
      </c>
      <c r="I1155" s="16">
        <f t="shared" si="188"/>
        <v>687529.85</v>
      </c>
      <c r="J1155" s="43">
        <v>0.26283591022897757</v>
      </c>
      <c r="K1155" s="44">
        <v>4.0999999999999996</v>
      </c>
      <c r="L1155" s="43">
        <f t="shared" si="183"/>
        <v>2.1552544638776157E-2</v>
      </c>
      <c r="M1155" s="43">
        <f t="shared" si="184"/>
        <v>0.24128336559020142</v>
      </c>
      <c r="N1155" s="43">
        <f t="shared" si="185"/>
        <v>0.28438845486775371</v>
      </c>
    </row>
    <row r="1156" spans="1:14" x14ac:dyDescent="0.25">
      <c r="A1156" s="11" t="s">
        <v>49</v>
      </c>
      <c r="B1156" s="11" t="s">
        <v>30</v>
      </c>
      <c r="C1156" s="11" t="s">
        <v>32</v>
      </c>
      <c r="D1156" s="11" t="s">
        <v>55</v>
      </c>
      <c r="E1156" s="49">
        <v>1274025</v>
      </c>
      <c r="F1156" s="15">
        <v>2.9</v>
      </c>
      <c r="G1156" s="16">
        <f t="shared" si="186"/>
        <v>73893.45</v>
      </c>
      <c r="H1156" s="16">
        <f t="shared" si="187"/>
        <v>1200131.55</v>
      </c>
      <c r="I1156" s="16">
        <f t="shared" si="188"/>
        <v>1347918.45</v>
      </c>
      <c r="J1156" s="43">
        <v>0.36622784386581836</v>
      </c>
      <c r="K1156" s="44">
        <v>2.9</v>
      </c>
      <c r="L1156" s="43">
        <f t="shared" si="183"/>
        <v>2.1241214944217462E-2</v>
      </c>
      <c r="M1156" s="43">
        <f t="shared" si="184"/>
        <v>0.34498662892160092</v>
      </c>
      <c r="N1156" s="43">
        <f t="shared" si="185"/>
        <v>0.38746905881003579</v>
      </c>
    </row>
    <row r="1157" spans="1:14" x14ac:dyDescent="0.25">
      <c r="A1157" s="11" t="s">
        <v>49</v>
      </c>
      <c r="B1157" s="11" t="s">
        <v>30</v>
      </c>
      <c r="C1157" s="11" t="s">
        <v>22</v>
      </c>
      <c r="D1157" s="11" t="s">
        <v>55</v>
      </c>
      <c r="E1157" s="49">
        <v>2338364</v>
      </c>
      <c r="F1157" s="15">
        <v>2</v>
      </c>
      <c r="G1157" s="16">
        <f t="shared" si="186"/>
        <v>93534.56</v>
      </c>
      <c r="H1157" s="16">
        <f t="shared" si="187"/>
        <v>2244829.44</v>
      </c>
      <c r="I1157" s="16">
        <f t="shared" si="188"/>
        <v>2431898.56</v>
      </c>
      <c r="J1157" s="43">
        <v>0.48330071526878848</v>
      </c>
      <c r="K1157" s="44">
        <v>2</v>
      </c>
      <c r="L1157" s="43">
        <f t="shared" si="183"/>
        <v>1.9332028610751541E-2</v>
      </c>
      <c r="M1157" s="43">
        <f t="shared" si="184"/>
        <v>0.46396868665803692</v>
      </c>
      <c r="N1157" s="43">
        <f t="shared" si="185"/>
        <v>0.50263274387954004</v>
      </c>
    </row>
    <row r="1158" spans="1:14" x14ac:dyDescent="0.25">
      <c r="A1158" s="11" t="s">
        <v>49</v>
      </c>
      <c r="B1158" s="11" t="s">
        <v>30</v>
      </c>
      <c r="C1158" s="11" t="s">
        <v>1</v>
      </c>
      <c r="D1158" s="11" t="s">
        <v>55</v>
      </c>
      <c r="E1158" s="49">
        <v>1565832</v>
      </c>
      <c r="F1158" s="15">
        <v>1.4</v>
      </c>
      <c r="G1158" s="16">
        <f t="shared" si="186"/>
        <v>43843.295999999995</v>
      </c>
      <c r="H1158" s="16">
        <f t="shared" si="187"/>
        <v>1521988.7039999999</v>
      </c>
      <c r="I1158" s="16">
        <f t="shared" si="188"/>
        <v>1609675.2960000001</v>
      </c>
      <c r="J1158" s="43">
        <v>0.66536525502880584</v>
      </c>
      <c r="K1158" s="44">
        <v>1.4</v>
      </c>
      <c r="L1158" s="43">
        <f t="shared" si="183"/>
        <v>1.863022714080656E-2</v>
      </c>
      <c r="M1158" s="43">
        <f t="shared" si="184"/>
        <v>0.6467350278879993</v>
      </c>
      <c r="N1158" s="43">
        <f t="shared" si="185"/>
        <v>0.68399548216961237</v>
      </c>
    </row>
    <row r="1159" spans="1:14" x14ac:dyDescent="0.25">
      <c r="A1159" s="11" t="s">
        <v>49</v>
      </c>
      <c r="B1159" s="11" t="s">
        <v>30</v>
      </c>
      <c r="C1159" s="11" t="s">
        <v>0</v>
      </c>
      <c r="D1159" s="11" t="s">
        <v>55</v>
      </c>
      <c r="E1159" s="49">
        <v>5969777</v>
      </c>
      <c r="F1159" s="15">
        <v>1.2</v>
      </c>
      <c r="G1159" s="16">
        <f t="shared" si="186"/>
        <v>143274.64799999999</v>
      </c>
      <c r="H1159" s="16">
        <f t="shared" si="187"/>
        <v>5826502.352</v>
      </c>
      <c r="I1159" s="16">
        <f t="shared" si="188"/>
        <v>6113051.648</v>
      </c>
      <c r="J1159" s="43">
        <v>0.40570827724053971</v>
      </c>
      <c r="K1159" s="44">
        <v>1.2</v>
      </c>
      <c r="L1159" s="43">
        <f t="shared" si="183"/>
        <v>9.7369986537729526E-3</v>
      </c>
      <c r="M1159" s="43">
        <f t="shared" si="184"/>
        <v>0.39597127858676673</v>
      </c>
      <c r="N1159" s="43">
        <f t="shared" si="185"/>
        <v>0.41544527589431268</v>
      </c>
    </row>
    <row r="1160" spans="1:14" x14ac:dyDescent="0.25">
      <c r="A1160" s="11" t="s">
        <v>49</v>
      </c>
      <c r="B1160" s="11" t="s">
        <v>30</v>
      </c>
      <c r="C1160" s="11" t="s">
        <v>21</v>
      </c>
      <c r="D1160" s="11" t="s">
        <v>53</v>
      </c>
      <c r="E1160" s="49">
        <v>19324</v>
      </c>
      <c r="F1160" s="15">
        <v>17.600000000000001</v>
      </c>
      <c r="G1160" s="16">
        <f t="shared" si="186"/>
        <v>6802.0480000000007</v>
      </c>
      <c r="H1160" s="16">
        <f t="shared" si="187"/>
        <v>12521.951999999999</v>
      </c>
      <c r="I1160" s="16">
        <f t="shared" si="188"/>
        <v>26126.048000000003</v>
      </c>
      <c r="J1160" s="43">
        <v>1.1881134548745608E-2</v>
      </c>
      <c r="K1160" s="44">
        <v>17.600000000000001</v>
      </c>
      <c r="L1160" s="43">
        <f t="shared" si="183"/>
        <v>4.1821593611584542E-3</v>
      </c>
      <c r="M1160" s="43">
        <f t="shared" si="184"/>
        <v>7.6989751875871535E-3</v>
      </c>
      <c r="N1160" s="43">
        <f t="shared" si="185"/>
        <v>1.6063293909904061E-2</v>
      </c>
    </row>
    <row r="1161" spans="1:14" x14ac:dyDescent="0.25">
      <c r="A1161" s="11" t="s">
        <v>49</v>
      </c>
      <c r="B1161" s="11" t="s">
        <v>30</v>
      </c>
      <c r="C1161" s="11" t="s">
        <v>31</v>
      </c>
      <c r="D1161" s="11" t="s">
        <v>53</v>
      </c>
      <c r="E1161" s="49">
        <v>195852</v>
      </c>
      <c r="F1161" s="15">
        <v>7.7</v>
      </c>
      <c r="G1161" s="16">
        <f t="shared" si="186"/>
        <v>30161.208000000002</v>
      </c>
      <c r="H1161" s="16">
        <f t="shared" si="187"/>
        <v>165690.79199999999</v>
      </c>
      <c r="I1161" s="16">
        <f t="shared" si="188"/>
        <v>226013.20800000001</v>
      </c>
      <c r="J1161" s="43">
        <v>8.1011824668789728E-2</v>
      </c>
      <c r="K1161" s="44">
        <v>7.7</v>
      </c>
      <c r="L1161" s="43">
        <f t="shared" si="183"/>
        <v>1.2475820998993619E-2</v>
      </c>
      <c r="M1161" s="43">
        <f t="shared" si="184"/>
        <v>6.8536003669796106E-2</v>
      </c>
      <c r="N1161" s="43">
        <f t="shared" si="185"/>
        <v>9.3487645667783351E-2</v>
      </c>
    </row>
    <row r="1162" spans="1:14" x14ac:dyDescent="0.25">
      <c r="A1162" s="11" t="s">
        <v>49</v>
      </c>
      <c r="B1162" s="11" t="s">
        <v>30</v>
      </c>
      <c r="C1162" s="11" t="s">
        <v>32</v>
      </c>
      <c r="D1162" s="11" t="s">
        <v>53</v>
      </c>
      <c r="E1162" s="49">
        <v>672841</v>
      </c>
      <c r="F1162" s="15">
        <v>4.2</v>
      </c>
      <c r="G1162" s="16">
        <f t="shared" si="186"/>
        <v>56518.644</v>
      </c>
      <c r="H1162" s="16">
        <f t="shared" si="187"/>
        <v>616322.35600000003</v>
      </c>
      <c r="I1162" s="16">
        <f t="shared" si="188"/>
        <v>729359.64399999997</v>
      </c>
      <c r="J1162" s="43">
        <v>0.19341308741549113</v>
      </c>
      <c r="K1162" s="44">
        <v>4.2</v>
      </c>
      <c r="L1162" s="43">
        <f t="shared" si="183"/>
        <v>1.6246699342901256E-2</v>
      </c>
      <c r="M1162" s="43">
        <f t="shared" si="184"/>
        <v>0.17716638807258986</v>
      </c>
      <c r="N1162" s="43">
        <f t="shared" si="185"/>
        <v>0.20965978675839239</v>
      </c>
    </row>
    <row r="1163" spans="1:14" x14ac:dyDescent="0.25">
      <c r="A1163" s="11" t="s">
        <v>49</v>
      </c>
      <c r="B1163" s="11" t="s">
        <v>30</v>
      </c>
      <c r="C1163" s="11" t="s">
        <v>22</v>
      </c>
      <c r="D1163" s="11" t="s">
        <v>53</v>
      </c>
      <c r="E1163" s="49">
        <v>1545133</v>
      </c>
      <c r="F1163" s="15">
        <v>2.4</v>
      </c>
      <c r="G1163" s="16">
        <f t="shared" si="186"/>
        <v>74166.383999999991</v>
      </c>
      <c r="H1163" s="16">
        <f t="shared" si="187"/>
        <v>1470966.6159999999</v>
      </c>
      <c r="I1163" s="16">
        <f t="shared" si="188"/>
        <v>1619299.3840000001</v>
      </c>
      <c r="J1163" s="43">
        <v>0.31935313923983133</v>
      </c>
      <c r="K1163" s="44">
        <v>2.4</v>
      </c>
      <c r="L1163" s="43">
        <f t="shared" si="183"/>
        <v>1.5328950683511904E-2</v>
      </c>
      <c r="M1163" s="43">
        <f t="shared" si="184"/>
        <v>0.30402418855631941</v>
      </c>
      <c r="N1163" s="43">
        <f t="shared" si="185"/>
        <v>0.33468208992334325</v>
      </c>
    </row>
    <row r="1164" spans="1:14" x14ac:dyDescent="0.25">
      <c r="A1164" s="11" t="s">
        <v>49</v>
      </c>
      <c r="B1164" s="11" t="s">
        <v>30</v>
      </c>
      <c r="C1164" s="11" t="s">
        <v>1</v>
      </c>
      <c r="D1164" s="11" t="s">
        <v>53</v>
      </c>
      <c r="E1164" s="49">
        <v>1194740</v>
      </c>
      <c r="F1164" s="15">
        <v>1.8</v>
      </c>
      <c r="G1164" s="16">
        <f t="shared" si="186"/>
        <v>43010.64</v>
      </c>
      <c r="H1164" s="16">
        <f t="shared" si="187"/>
        <v>1151729.3600000001</v>
      </c>
      <c r="I1164" s="16">
        <f t="shared" si="188"/>
        <v>1237750.6399999999</v>
      </c>
      <c r="J1164" s="43">
        <v>0.50767801704979554</v>
      </c>
      <c r="K1164" s="44">
        <v>1.8</v>
      </c>
      <c r="L1164" s="43">
        <f t="shared" si="183"/>
        <v>1.8276408613792639E-2</v>
      </c>
      <c r="M1164" s="43">
        <f t="shared" si="184"/>
        <v>0.48940160843600289</v>
      </c>
      <c r="N1164" s="43">
        <f t="shared" si="185"/>
        <v>0.52595442566358819</v>
      </c>
    </row>
    <row r="1165" spans="1:14" x14ac:dyDescent="0.25">
      <c r="A1165" s="11" t="s">
        <v>49</v>
      </c>
      <c r="B1165" s="11" t="s">
        <v>30</v>
      </c>
      <c r="C1165" s="11" t="s">
        <v>0</v>
      </c>
      <c r="D1165" s="11" t="s">
        <v>53</v>
      </c>
      <c r="E1165" s="49">
        <v>3627890</v>
      </c>
      <c r="F1165" s="15">
        <v>1.6</v>
      </c>
      <c r="G1165" s="16">
        <f t="shared" si="186"/>
        <v>116092.48</v>
      </c>
      <c r="H1165" s="16">
        <f t="shared" si="187"/>
        <v>3511797.52</v>
      </c>
      <c r="I1165" s="16">
        <f t="shared" si="188"/>
        <v>3743982.48</v>
      </c>
      <c r="J1165" s="43">
        <v>0.24655276100232582</v>
      </c>
      <c r="K1165" s="44">
        <v>1.6</v>
      </c>
      <c r="L1165" s="43">
        <f t="shared" si="183"/>
        <v>7.8896883520744258E-3</v>
      </c>
      <c r="M1165" s="43">
        <f t="shared" si="184"/>
        <v>0.23866307265025138</v>
      </c>
      <c r="N1165" s="43">
        <f t="shared" si="185"/>
        <v>0.25444244935440025</v>
      </c>
    </row>
    <row r="1166" spans="1:14" x14ac:dyDescent="0.25">
      <c r="A1166" s="11" t="s">
        <v>49</v>
      </c>
      <c r="B1166" s="11" t="s">
        <v>30</v>
      </c>
      <c r="C1166" s="11" t="s">
        <v>21</v>
      </c>
      <c r="D1166" s="11" t="s">
        <v>54</v>
      </c>
      <c r="E1166" s="49">
        <v>136807</v>
      </c>
      <c r="F1166" s="15">
        <v>6.8</v>
      </c>
      <c r="G1166" s="16">
        <f t="shared" si="186"/>
        <v>18605.752</v>
      </c>
      <c r="H1166" s="16">
        <f t="shared" si="187"/>
        <v>118201.24799999999</v>
      </c>
      <c r="I1166" s="16">
        <f t="shared" si="188"/>
        <v>155412.75200000001</v>
      </c>
      <c r="J1166" s="43">
        <v>8.4114177924355216E-2</v>
      </c>
      <c r="K1166" s="44">
        <v>6.8</v>
      </c>
      <c r="L1166" s="43">
        <f t="shared" si="183"/>
        <v>1.1439528197712309E-2</v>
      </c>
      <c r="M1166" s="43">
        <f t="shared" si="184"/>
        <v>7.2674649726642906E-2</v>
      </c>
      <c r="N1166" s="43">
        <f t="shared" si="185"/>
        <v>9.5553706122067525E-2</v>
      </c>
    </row>
    <row r="1167" spans="1:14" x14ac:dyDescent="0.25">
      <c r="A1167" s="11" t="s">
        <v>49</v>
      </c>
      <c r="B1167" s="11" t="s">
        <v>30</v>
      </c>
      <c r="C1167" s="11" t="s">
        <v>31</v>
      </c>
      <c r="D1167" s="11" t="s">
        <v>54</v>
      </c>
      <c r="E1167" s="49">
        <v>439573</v>
      </c>
      <c r="F1167" s="15">
        <v>4.7</v>
      </c>
      <c r="G1167" s="16">
        <f t="shared" si="186"/>
        <v>41319.862000000001</v>
      </c>
      <c r="H1167" s="16">
        <f t="shared" si="187"/>
        <v>398253.13799999998</v>
      </c>
      <c r="I1167" s="16">
        <f t="shared" si="188"/>
        <v>480892.86200000002</v>
      </c>
      <c r="J1167" s="43">
        <v>0.18182408556018784</v>
      </c>
      <c r="K1167" s="44">
        <v>4.7</v>
      </c>
      <c r="L1167" s="43">
        <f t="shared" si="183"/>
        <v>1.7091464042657659E-2</v>
      </c>
      <c r="M1167" s="43">
        <f t="shared" si="184"/>
        <v>0.16473262151753018</v>
      </c>
      <c r="N1167" s="43">
        <f t="shared" si="185"/>
        <v>0.19891554960284549</v>
      </c>
    </row>
    <row r="1168" spans="1:14" x14ac:dyDescent="0.25">
      <c r="A1168" s="11" t="s">
        <v>49</v>
      </c>
      <c r="B1168" s="11" t="s">
        <v>30</v>
      </c>
      <c r="C1168" s="11" t="s">
        <v>32</v>
      </c>
      <c r="D1168" s="11" t="s">
        <v>54</v>
      </c>
      <c r="E1168" s="49">
        <v>601184</v>
      </c>
      <c r="F1168" s="15">
        <v>4.2</v>
      </c>
      <c r="G1168" s="16">
        <f t="shared" si="186"/>
        <v>50499.456000000006</v>
      </c>
      <c r="H1168" s="16">
        <f t="shared" si="187"/>
        <v>550684.54399999999</v>
      </c>
      <c r="I1168" s="16">
        <f t="shared" si="188"/>
        <v>651683.45600000001</v>
      </c>
      <c r="J1168" s="43">
        <v>0.17281475645032723</v>
      </c>
      <c r="K1168" s="44">
        <v>4.2</v>
      </c>
      <c r="L1168" s="43">
        <f t="shared" ref="L1168:L1189" si="189">2*(J1168*K1168/100)</f>
        <v>1.4516439541827488E-2</v>
      </c>
      <c r="M1168" s="43">
        <f t="shared" ref="M1168:M1189" si="190">J1168-L1168</f>
        <v>0.15829831690849974</v>
      </c>
      <c r="N1168" s="43">
        <f t="shared" ref="N1168:N1189" si="191">J1168+L1168</f>
        <v>0.18733119599215473</v>
      </c>
    </row>
    <row r="1169" spans="1:14" x14ac:dyDescent="0.25">
      <c r="A1169" s="11" t="s">
        <v>49</v>
      </c>
      <c r="B1169" s="11" t="s">
        <v>30</v>
      </c>
      <c r="C1169" s="11" t="s">
        <v>22</v>
      </c>
      <c r="D1169" s="11" t="s">
        <v>54</v>
      </c>
      <c r="E1169" s="49">
        <v>793231</v>
      </c>
      <c r="F1169" s="15">
        <v>3.5</v>
      </c>
      <c r="G1169" s="16">
        <f t="shared" si="186"/>
        <v>55526.17</v>
      </c>
      <c r="H1169" s="16">
        <f t="shared" si="187"/>
        <v>737704.83</v>
      </c>
      <c r="I1169" s="16">
        <f t="shared" si="188"/>
        <v>848757.17</v>
      </c>
      <c r="J1169" s="43">
        <v>0.16394757602895715</v>
      </c>
      <c r="K1169" s="44">
        <v>3.5</v>
      </c>
      <c r="L1169" s="43">
        <f t="shared" si="189"/>
        <v>1.1476330322027E-2</v>
      </c>
      <c r="M1169" s="43">
        <f t="shared" si="190"/>
        <v>0.15247124570693016</v>
      </c>
      <c r="N1169" s="43">
        <f t="shared" si="191"/>
        <v>0.17542390635098415</v>
      </c>
    </row>
    <row r="1170" spans="1:14" x14ac:dyDescent="0.25">
      <c r="A1170" s="11" t="s">
        <v>49</v>
      </c>
      <c r="B1170" s="11" t="s">
        <v>30</v>
      </c>
      <c r="C1170" s="11" t="s">
        <v>1</v>
      </c>
      <c r="D1170" s="11" t="s">
        <v>54</v>
      </c>
      <c r="E1170" s="49">
        <v>371092</v>
      </c>
      <c r="F1170" s="15">
        <v>3.3</v>
      </c>
      <c r="G1170" s="16">
        <f t="shared" si="186"/>
        <v>24492.071999999996</v>
      </c>
      <c r="H1170" s="16">
        <f t="shared" si="187"/>
        <v>346599.92800000001</v>
      </c>
      <c r="I1170" s="16">
        <f t="shared" si="188"/>
        <v>395584.07199999999</v>
      </c>
      <c r="J1170" s="43">
        <v>0.15768723797901027</v>
      </c>
      <c r="K1170" s="44">
        <v>3.3</v>
      </c>
      <c r="L1170" s="43">
        <f t="shared" si="189"/>
        <v>1.0407357706614677E-2</v>
      </c>
      <c r="M1170" s="43">
        <f t="shared" si="190"/>
        <v>0.14727988027239558</v>
      </c>
      <c r="N1170" s="43">
        <f t="shared" si="191"/>
        <v>0.16809459568562496</v>
      </c>
    </row>
    <row r="1171" spans="1:14" x14ac:dyDescent="0.25">
      <c r="A1171" s="11" t="s">
        <v>49</v>
      </c>
      <c r="B1171" s="11" t="s">
        <v>30</v>
      </c>
      <c r="C1171" s="11" t="s">
        <v>0</v>
      </c>
      <c r="D1171" s="11" t="s">
        <v>54</v>
      </c>
      <c r="E1171" s="49">
        <v>2341887</v>
      </c>
      <c r="F1171" s="15">
        <v>2</v>
      </c>
      <c r="G1171" s="16">
        <f t="shared" si="186"/>
        <v>93675.48</v>
      </c>
      <c r="H1171" s="16">
        <f t="shared" si="187"/>
        <v>2248211.52</v>
      </c>
      <c r="I1171" s="16">
        <f t="shared" si="188"/>
        <v>2435562.48</v>
      </c>
      <c r="J1171" s="43">
        <v>0.15915551623821389</v>
      </c>
      <c r="K1171" s="44">
        <v>2</v>
      </c>
      <c r="L1171" s="43">
        <f t="shared" si="189"/>
        <v>6.3662206495285556E-3</v>
      </c>
      <c r="M1171" s="43">
        <f t="shared" si="190"/>
        <v>0.15278929558868534</v>
      </c>
      <c r="N1171" s="43">
        <f t="shared" si="191"/>
        <v>0.16552173688774244</v>
      </c>
    </row>
    <row r="1172" spans="1:14" x14ac:dyDescent="0.25">
      <c r="A1172" s="11" t="s">
        <v>49</v>
      </c>
      <c r="B1172" s="11" t="s">
        <v>30</v>
      </c>
      <c r="C1172" s="11" t="s">
        <v>21</v>
      </c>
      <c r="D1172" s="11" t="s">
        <v>18</v>
      </c>
      <c r="E1172" s="49">
        <v>1317481</v>
      </c>
      <c r="F1172" s="15">
        <v>2</v>
      </c>
      <c r="G1172" s="16">
        <f t="shared" si="186"/>
        <v>52699.24</v>
      </c>
      <c r="H1172" s="16">
        <f t="shared" si="187"/>
        <v>1264781.76</v>
      </c>
      <c r="I1172" s="16">
        <f t="shared" si="188"/>
        <v>1370180.24</v>
      </c>
      <c r="J1172" s="43">
        <v>0.81003772647567329</v>
      </c>
      <c r="K1172" s="44">
        <v>2</v>
      </c>
      <c r="L1172" s="43">
        <f t="shared" si="189"/>
        <v>3.2401509059026931E-2</v>
      </c>
      <c r="M1172" s="43">
        <f t="shared" si="190"/>
        <v>0.77763621741664635</v>
      </c>
      <c r="N1172" s="43">
        <f t="shared" si="191"/>
        <v>0.84243923553470024</v>
      </c>
    </row>
    <row r="1173" spans="1:14" x14ac:dyDescent="0.25">
      <c r="A1173" s="11" t="s">
        <v>49</v>
      </c>
      <c r="B1173" s="11" t="s">
        <v>30</v>
      </c>
      <c r="C1173" s="11" t="s">
        <v>31</v>
      </c>
      <c r="D1173" s="11" t="s">
        <v>18</v>
      </c>
      <c r="E1173" s="49">
        <v>1039232</v>
      </c>
      <c r="F1173" s="15">
        <v>2.7</v>
      </c>
      <c r="G1173" s="16">
        <f t="shared" si="186"/>
        <v>56118.528000000006</v>
      </c>
      <c r="H1173" s="16">
        <f t="shared" si="187"/>
        <v>983113.47199999995</v>
      </c>
      <c r="I1173" s="16">
        <f t="shared" si="188"/>
        <v>1095350.5279999999</v>
      </c>
      <c r="J1173" s="43">
        <v>0.42986581997730783</v>
      </c>
      <c r="K1173" s="44">
        <v>2.7</v>
      </c>
      <c r="L1173" s="43">
        <f t="shared" si="189"/>
        <v>2.3212754278774624E-2</v>
      </c>
      <c r="M1173" s="43">
        <f t="shared" si="190"/>
        <v>0.40665306569853321</v>
      </c>
      <c r="N1173" s="43">
        <f t="shared" si="191"/>
        <v>0.45307857425608244</v>
      </c>
    </row>
    <row r="1174" spans="1:14" x14ac:dyDescent="0.25">
      <c r="A1174" s="11" t="s">
        <v>49</v>
      </c>
      <c r="B1174" s="11" t="s">
        <v>30</v>
      </c>
      <c r="C1174" s="11" t="s">
        <v>32</v>
      </c>
      <c r="D1174" s="11" t="s">
        <v>18</v>
      </c>
      <c r="E1174" s="49">
        <v>1282514</v>
      </c>
      <c r="F1174" s="15">
        <v>2.9</v>
      </c>
      <c r="G1174" s="16">
        <f t="shared" si="186"/>
        <v>74385.812000000005</v>
      </c>
      <c r="H1174" s="16">
        <f t="shared" si="187"/>
        <v>1208128.1880000001</v>
      </c>
      <c r="I1174" s="16">
        <f t="shared" si="188"/>
        <v>1356899.8119999999</v>
      </c>
      <c r="J1174" s="43">
        <v>0.36866806926687168</v>
      </c>
      <c r="K1174" s="44">
        <v>2.9</v>
      </c>
      <c r="L1174" s="43">
        <f t="shared" si="189"/>
        <v>2.1382748017478557E-2</v>
      </c>
      <c r="M1174" s="43">
        <f t="shared" si="190"/>
        <v>0.3472853212493931</v>
      </c>
      <c r="N1174" s="43">
        <f t="shared" si="191"/>
        <v>0.39005081728435026</v>
      </c>
    </row>
    <row r="1175" spans="1:14" x14ac:dyDescent="0.25">
      <c r="A1175" s="11" t="s">
        <v>49</v>
      </c>
      <c r="B1175" s="11" t="s">
        <v>30</v>
      </c>
      <c r="C1175" s="11" t="s">
        <v>22</v>
      </c>
      <c r="D1175" s="11" t="s">
        <v>18</v>
      </c>
      <c r="E1175" s="49">
        <v>1372092</v>
      </c>
      <c r="F1175" s="15">
        <v>3</v>
      </c>
      <c r="G1175" s="16">
        <f t="shared" si="186"/>
        <v>82325.52</v>
      </c>
      <c r="H1175" s="16">
        <f t="shared" si="187"/>
        <v>1289766.48</v>
      </c>
      <c r="I1175" s="16">
        <f t="shared" si="188"/>
        <v>1454417.52</v>
      </c>
      <c r="J1175" s="43">
        <v>0.28358845971567409</v>
      </c>
      <c r="K1175" s="44">
        <v>3</v>
      </c>
      <c r="L1175" s="43">
        <f t="shared" si="189"/>
        <v>1.7015307582940443E-2</v>
      </c>
      <c r="M1175" s="43">
        <f t="shared" si="190"/>
        <v>0.26657315213273364</v>
      </c>
      <c r="N1175" s="43">
        <f t="shared" si="191"/>
        <v>0.30060376729861454</v>
      </c>
    </row>
    <row r="1176" spans="1:14" x14ac:dyDescent="0.25">
      <c r="A1176" s="11" t="s">
        <v>49</v>
      </c>
      <c r="B1176" s="11" t="s">
        <v>30</v>
      </c>
      <c r="C1176" s="11" t="s">
        <v>1</v>
      </c>
      <c r="D1176" s="11" t="s">
        <v>18</v>
      </c>
      <c r="E1176" s="49">
        <v>534417</v>
      </c>
      <c r="F1176" s="15">
        <v>2.7</v>
      </c>
      <c r="G1176" s="16">
        <f t="shared" si="186"/>
        <v>28858.518000000004</v>
      </c>
      <c r="H1176" s="16">
        <f t="shared" si="187"/>
        <v>505558.48200000002</v>
      </c>
      <c r="I1176" s="16">
        <f t="shared" si="188"/>
        <v>563275.51800000004</v>
      </c>
      <c r="J1176" s="43">
        <v>0.22708854046713142</v>
      </c>
      <c r="K1176" s="44">
        <v>2.7</v>
      </c>
      <c r="L1176" s="43">
        <f t="shared" si="189"/>
        <v>1.2262781185225098E-2</v>
      </c>
      <c r="M1176" s="43">
        <f t="shared" si="190"/>
        <v>0.21482575928190634</v>
      </c>
      <c r="N1176" s="43">
        <f t="shared" si="191"/>
        <v>0.23935132165235651</v>
      </c>
    </row>
    <row r="1177" spans="1:14" x14ac:dyDescent="0.25">
      <c r="A1177" s="11" t="s">
        <v>49</v>
      </c>
      <c r="B1177" s="11" t="s">
        <v>30</v>
      </c>
      <c r="C1177" s="11" t="s">
        <v>0</v>
      </c>
      <c r="D1177" s="11" t="s">
        <v>18</v>
      </c>
      <c r="E1177" s="49">
        <v>5545736</v>
      </c>
      <c r="F1177" s="15">
        <v>1.2</v>
      </c>
      <c r="G1177" s="16">
        <f t="shared" si="186"/>
        <v>133097.66399999999</v>
      </c>
      <c r="H1177" s="16">
        <f t="shared" si="187"/>
        <v>5412638.3360000001</v>
      </c>
      <c r="I1177" s="16">
        <f t="shared" si="188"/>
        <v>5678833.6639999999</v>
      </c>
      <c r="J1177" s="43">
        <v>0.37689029231591759</v>
      </c>
      <c r="K1177" s="44">
        <v>1.2</v>
      </c>
      <c r="L1177" s="43">
        <f t="shared" si="189"/>
        <v>9.0453670155820221E-3</v>
      </c>
      <c r="M1177" s="43">
        <f t="shared" si="190"/>
        <v>0.36784492530033558</v>
      </c>
      <c r="N1177" s="43">
        <f t="shared" si="191"/>
        <v>0.38593565933149959</v>
      </c>
    </row>
    <row r="1178" spans="1:14" x14ac:dyDescent="0.25">
      <c r="A1178" s="11" t="s">
        <v>49</v>
      </c>
      <c r="B1178" s="11" t="s">
        <v>30</v>
      </c>
      <c r="C1178" s="11" t="s">
        <v>21</v>
      </c>
      <c r="D1178" s="11" t="s">
        <v>57</v>
      </c>
      <c r="E1178" s="49">
        <v>58598</v>
      </c>
      <c r="F1178" s="15">
        <v>10.3</v>
      </c>
      <c r="G1178" s="16">
        <f t="shared" ref="G1178:G1209" si="192">2*(E1178*F1178/100)</f>
        <v>12071.188</v>
      </c>
      <c r="H1178" s="16">
        <f t="shared" ref="H1178:H1209" si="193">E1178-G1178</f>
        <v>46526.811999999998</v>
      </c>
      <c r="I1178" s="16">
        <f t="shared" ref="I1178:I1209" si="194">E1178+G1178</f>
        <v>70669.187999999995</v>
      </c>
      <c r="J1178" s="43">
        <v>3.6028292397401941E-2</v>
      </c>
      <c r="K1178" s="44">
        <v>10.3</v>
      </c>
      <c r="L1178" s="43">
        <f t="shared" si="189"/>
        <v>7.4218282338648E-3</v>
      </c>
      <c r="M1178" s="43">
        <f t="shared" si="190"/>
        <v>2.860646416353714E-2</v>
      </c>
      <c r="N1178" s="43">
        <f t="shared" si="191"/>
        <v>4.3450120631266742E-2</v>
      </c>
    </row>
    <row r="1179" spans="1:14" x14ac:dyDescent="0.25">
      <c r="A1179" s="11" t="s">
        <v>49</v>
      </c>
      <c r="B1179" s="11" t="s">
        <v>30</v>
      </c>
      <c r="C1179" s="11" t="s">
        <v>31</v>
      </c>
      <c r="D1179" s="11" t="s">
        <v>57</v>
      </c>
      <c r="E1179" s="49">
        <v>154939</v>
      </c>
      <c r="F1179" s="15">
        <v>7.7</v>
      </c>
      <c r="G1179" s="16">
        <f t="shared" si="192"/>
        <v>23860.606</v>
      </c>
      <c r="H1179" s="16">
        <f t="shared" si="193"/>
        <v>131078.394</v>
      </c>
      <c r="I1179" s="16">
        <f t="shared" si="194"/>
        <v>178799.606</v>
      </c>
      <c r="J1179" s="43">
        <v>6.408865419989386E-2</v>
      </c>
      <c r="K1179" s="44">
        <v>7.7</v>
      </c>
      <c r="L1179" s="43">
        <f t="shared" si="189"/>
        <v>9.8696527467836553E-3</v>
      </c>
      <c r="M1179" s="43">
        <f t="shared" si="190"/>
        <v>5.4219001453110205E-2</v>
      </c>
      <c r="N1179" s="43">
        <f t="shared" si="191"/>
        <v>7.3958306946677516E-2</v>
      </c>
    </row>
    <row r="1180" spans="1:14" x14ac:dyDescent="0.25">
      <c r="A1180" s="11" t="s">
        <v>49</v>
      </c>
      <c r="B1180" s="11" t="s">
        <v>30</v>
      </c>
      <c r="C1180" s="11" t="s">
        <v>32</v>
      </c>
      <c r="D1180" s="11" t="s">
        <v>57</v>
      </c>
      <c r="E1180" s="49">
        <v>80402</v>
      </c>
      <c r="F1180" s="15">
        <v>10.8</v>
      </c>
      <c r="G1180" s="16">
        <f t="shared" si="192"/>
        <v>17366.832000000002</v>
      </c>
      <c r="H1180" s="16">
        <f t="shared" si="193"/>
        <v>63035.167999999998</v>
      </c>
      <c r="I1180" s="16">
        <f t="shared" si="194"/>
        <v>97768.831999999995</v>
      </c>
      <c r="J1180" s="43">
        <v>2.3112145446517556E-2</v>
      </c>
      <c r="K1180" s="44">
        <v>10.8</v>
      </c>
      <c r="L1180" s="43">
        <f t="shared" si="189"/>
        <v>4.9922234164477925E-3</v>
      </c>
      <c r="M1180" s="43">
        <f t="shared" si="190"/>
        <v>1.8119922030069763E-2</v>
      </c>
      <c r="N1180" s="43">
        <f t="shared" si="191"/>
        <v>2.810436886296535E-2</v>
      </c>
    </row>
    <row r="1181" spans="1:14" x14ac:dyDescent="0.25">
      <c r="A1181" s="11" t="s">
        <v>49</v>
      </c>
      <c r="B1181" s="11" t="s">
        <v>30</v>
      </c>
      <c r="C1181" s="11" t="s">
        <v>22</v>
      </c>
      <c r="D1181" s="11" t="s">
        <v>57</v>
      </c>
      <c r="E1181" s="49">
        <v>74425</v>
      </c>
      <c r="F1181" s="15">
        <v>11.8</v>
      </c>
      <c r="G1181" s="16">
        <f t="shared" si="192"/>
        <v>17564.3</v>
      </c>
      <c r="H1181" s="16">
        <f t="shared" si="193"/>
        <v>56860.7</v>
      </c>
      <c r="I1181" s="16">
        <f t="shared" si="194"/>
        <v>91989.3</v>
      </c>
      <c r="J1181" s="43">
        <v>1.5382402283767447E-2</v>
      </c>
      <c r="K1181" s="44">
        <v>11.8</v>
      </c>
      <c r="L1181" s="43">
        <f t="shared" si="189"/>
        <v>3.6302469389691179E-3</v>
      </c>
      <c r="M1181" s="43">
        <f t="shared" si="190"/>
        <v>1.1752155344798329E-2</v>
      </c>
      <c r="N1181" s="43">
        <f t="shared" si="191"/>
        <v>1.9012649222736565E-2</v>
      </c>
    </row>
    <row r="1182" spans="1:14" x14ac:dyDescent="0.25">
      <c r="A1182" s="11" t="s">
        <v>49</v>
      </c>
      <c r="B1182" s="11" t="s">
        <v>30</v>
      </c>
      <c r="C1182" s="11" t="s">
        <v>1</v>
      </c>
      <c r="D1182" s="11" t="s">
        <v>57</v>
      </c>
      <c r="E1182" s="49">
        <v>8843</v>
      </c>
      <c r="F1182" s="15">
        <v>22.2</v>
      </c>
      <c r="G1182" s="16">
        <f t="shared" si="192"/>
        <v>3926.2919999999999</v>
      </c>
      <c r="H1182" s="16">
        <f t="shared" si="193"/>
        <v>4916.7080000000005</v>
      </c>
      <c r="I1182" s="16">
        <f t="shared" si="194"/>
        <v>12769.291999999999</v>
      </c>
      <c r="J1182" s="43">
        <v>3.7576348868970169E-3</v>
      </c>
      <c r="K1182" s="44">
        <v>22.2</v>
      </c>
      <c r="L1182" s="43">
        <f t="shared" si="189"/>
        <v>1.6683898897822756E-3</v>
      </c>
      <c r="M1182" s="43">
        <f t="shared" si="190"/>
        <v>2.0892449971147411E-3</v>
      </c>
      <c r="N1182" s="43">
        <f t="shared" si="191"/>
        <v>5.4260247766792927E-3</v>
      </c>
    </row>
    <row r="1183" spans="1:14" x14ac:dyDescent="0.25">
      <c r="A1183" s="11" t="s">
        <v>49</v>
      </c>
      <c r="B1183" s="11" t="s">
        <v>30</v>
      </c>
      <c r="C1183" s="11" t="s">
        <v>0</v>
      </c>
      <c r="D1183" s="11" t="s">
        <v>57</v>
      </c>
      <c r="E1183" s="49">
        <v>377207</v>
      </c>
      <c r="F1183" s="15">
        <v>4.8</v>
      </c>
      <c r="G1183" s="16">
        <f t="shared" si="192"/>
        <v>36211.871999999996</v>
      </c>
      <c r="H1183" s="16">
        <f t="shared" si="193"/>
        <v>340995.12800000003</v>
      </c>
      <c r="I1183" s="16">
        <f t="shared" si="194"/>
        <v>413418.87199999997</v>
      </c>
      <c r="J1183" s="43">
        <v>2.5635128771656336E-2</v>
      </c>
      <c r="K1183" s="44">
        <v>4.8</v>
      </c>
      <c r="L1183" s="43">
        <f t="shared" si="189"/>
        <v>2.4609723620790079E-3</v>
      </c>
      <c r="M1183" s="43">
        <f t="shared" si="190"/>
        <v>2.3174156409577328E-2</v>
      </c>
      <c r="N1183" s="43">
        <f t="shared" si="191"/>
        <v>2.8096101133735344E-2</v>
      </c>
    </row>
    <row r="1184" spans="1:14" x14ac:dyDescent="0.25">
      <c r="A1184" s="11" t="s">
        <v>49</v>
      </c>
      <c r="B1184" s="11" t="s">
        <v>30</v>
      </c>
      <c r="C1184" s="11" t="s">
        <v>21</v>
      </c>
      <c r="D1184" s="11" t="s">
        <v>58</v>
      </c>
      <c r="E1184" s="49">
        <v>24653</v>
      </c>
      <c r="F1184" s="15">
        <v>15.7</v>
      </c>
      <c r="G1184" s="16">
        <f t="shared" si="192"/>
        <v>7741.0419999999995</v>
      </c>
      <c r="H1184" s="16">
        <f t="shared" si="193"/>
        <v>16911.957999999999</v>
      </c>
      <c r="I1184" s="16">
        <f t="shared" si="194"/>
        <v>32394.042000000001</v>
      </c>
      <c r="J1184" s="43">
        <v>1.5157607639734292E-2</v>
      </c>
      <c r="K1184" s="44">
        <v>15.7</v>
      </c>
      <c r="L1184" s="43">
        <f t="shared" si="189"/>
        <v>4.7594887988765674E-3</v>
      </c>
      <c r="M1184" s="43">
        <f t="shared" si="190"/>
        <v>1.0398118840857725E-2</v>
      </c>
      <c r="N1184" s="43">
        <f t="shared" si="191"/>
        <v>1.9917096438610858E-2</v>
      </c>
    </row>
    <row r="1185" spans="1:14" x14ac:dyDescent="0.25">
      <c r="A1185" s="11" t="s">
        <v>49</v>
      </c>
      <c r="B1185" s="11" t="s">
        <v>30</v>
      </c>
      <c r="C1185" s="11" t="s">
        <v>31</v>
      </c>
      <c r="D1185" s="11" t="s">
        <v>58</v>
      </c>
      <c r="E1185" s="49">
        <v>126340</v>
      </c>
      <c r="F1185" s="15">
        <v>8.5</v>
      </c>
      <c r="G1185" s="16">
        <f t="shared" si="192"/>
        <v>21477.8</v>
      </c>
      <c r="H1185" s="16">
        <f t="shared" si="193"/>
        <v>104862.2</v>
      </c>
      <c r="I1185" s="16">
        <f t="shared" si="194"/>
        <v>147817.79999999999</v>
      </c>
      <c r="J1185" s="43">
        <v>5.2259021754462016E-2</v>
      </c>
      <c r="K1185" s="44">
        <v>8.5</v>
      </c>
      <c r="L1185" s="43">
        <f t="shared" si="189"/>
        <v>8.8840336982585425E-3</v>
      </c>
      <c r="M1185" s="43">
        <f t="shared" si="190"/>
        <v>4.3374988056203476E-2</v>
      </c>
      <c r="N1185" s="43">
        <f t="shared" si="191"/>
        <v>6.1143055452720557E-2</v>
      </c>
    </row>
    <row r="1186" spans="1:14" x14ac:dyDescent="0.25">
      <c r="A1186" s="11" t="s">
        <v>49</v>
      </c>
      <c r="B1186" s="11" t="s">
        <v>30</v>
      </c>
      <c r="C1186" s="11" t="s">
        <v>32</v>
      </c>
      <c r="D1186" s="11" t="s">
        <v>58</v>
      </c>
      <c r="E1186" s="49">
        <v>163501</v>
      </c>
      <c r="F1186" s="15">
        <v>7.9</v>
      </c>
      <c r="G1186" s="16">
        <f t="shared" si="192"/>
        <v>25833.158000000003</v>
      </c>
      <c r="H1186" s="16">
        <f t="shared" si="193"/>
        <v>137667.842</v>
      </c>
      <c r="I1186" s="16">
        <f t="shared" si="194"/>
        <v>189334.158</v>
      </c>
      <c r="J1186" s="43">
        <v>4.6999563352293064E-2</v>
      </c>
      <c r="K1186" s="44">
        <v>7.9</v>
      </c>
      <c r="L1186" s="43">
        <f t="shared" si="189"/>
        <v>7.4259310096623041E-3</v>
      </c>
      <c r="M1186" s="43">
        <f t="shared" si="190"/>
        <v>3.9573632342630762E-2</v>
      </c>
      <c r="N1186" s="43">
        <f t="shared" si="191"/>
        <v>5.4425494361955366E-2</v>
      </c>
    </row>
    <row r="1187" spans="1:14" x14ac:dyDescent="0.25">
      <c r="A1187" s="11" t="s">
        <v>49</v>
      </c>
      <c r="B1187" s="11" t="s">
        <v>30</v>
      </c>
      <c r="C1187" s="11" t="s">
        <v>22</v>
      </c>
      <c r="D1187" s="11" t="s">
        <v>58</v>
      </c>
      <c r="E1187" s="49">
        <v>123650</v>
      </c>
      <c r="F1187" s="15">
        <v>9.8000000000000007</v>
      </c>
      <c r="G1187" s="16">
        <f t="shared" si="192"/>
        <v>24235.4</v>
      </c>
      <c r="H1187" s="16">
        <f t="shared" si="193"/>
        <v>99414.6</v>
      </c>
      <c r="I1187" s="16">
        <f t="shared" si="194"/>
        <v>147885.4</v>
      </c>
      <c r="J1187" s="43">
        <v>2.5556386192648235E-2</v>
      </c>
      <c r="K1187" s="44">
        <v>9.8000000000000007</v>
      </c>
      <c r="L1187" s="43">
        <f t="shared" si="189"/>
        <v>5.0090516937590542E-3</v>
      </c>
      <c r="M1187" s="43">
        <f t="shared" si="190"/>
        <v>2.054733449888918E-2</v>
      </c>
      <c r="N1187" s="43">
        <f t="shared" si="191"/>
        <v>3.0565437886407289E-2</v>
      </c>
    </row>
    <row r="1188" spans="1:14" x14ac:dyDescent="0.25">
      <c r="A1188" s="11" t="s">
        <v>49</v>
      </c>
      <c r="B1188" s="11" t="s">
        <v>30</v>
      </c>
      <c r="C1188" s="11" t="s">
        <v>1</v>
      </c>
      <c r="D1188" s="11" t="s">
        <v>58</v>
      </c>
      <c r="E1188" s="49">
        <v>26867</v>
      </c>
      <c r="F1188" s="15">
        <v>12.6</v>
      </c>
      <c r="G1188" s="16">
        <f t="shared" si="192"/>
        <v>6770.4840000000004</v>
      </c>
      <c r="H1188" s="16">
        <f t="shared" si="193"/>
        <v>20096.516</v>
      </c>
      <c r="I1188" s="16">
        <f t="shared" si="194"/>
        <v>33637.483999999997</v>
      </c>
      <c r="J1188" s="43">
        <v>1.1416530194081438E-2</v>
      </c>
      <c r="K1188" s="44">
        <v>12.6</v>
      </c>
      <c r="L1188" s="43">
        <f t="shared" si="189"/>
        <v>2.8769656089085221E-3</v>
      </c>
      <c r="M1188" s="43">
        <f t="shared" si="190"/>
        <v>8.5395645851729166E-3</v>
      </c>
      <c r="N1188" s="43">
        <f t="shared" si="191"/>
        <v>1.4293495802989959E-2</v>
      </c>
    </row>
    <row r="1189" spans="1:14" x14ac:dyDescent="0.25">
      <c r="A1189" s="11" t="s">
        <v>49</v>
      </c>
      <c r="B1189" s="11" t="s">
        <v>30</v>
      </c>
      <c r="C1189" s="11" t="s">
        <v>0</v>
      </c>
      <c r="D1189" s="11" t="s">
        <v>58</v>
      </c>
      <c r="E1189" s="49">
        <v>465011</v>
      </c>
      <c r="F1189" s="15">
        <v>4.2</v>
      </c>
      <c r="G1189" s="16">
        <f t="shared" si="192"/>
        <v>39060.924000000006</v>
      </c>
      <c r="H1189" s="16">
        <f t="shared" si="193"/>
        <v>425950.076</v>
      </c>
      <c r="I1189" s="16">
        <f t="shared" si="194"/>
        <v>504071.924</v>
      </c>
      <c r="J1189" s="43">
        <v>3.1602321444821238E-2</v>
      </c>
      <c r="K1189" s="44">
        <v>4.2</v>
      </c>
      <c r="L1189" s="43">
        <f t="shared" si="189"/>
        <v>2.6545950013649846E-3</v>
      </c>
      <c r="M1189" s="43">
        <f t="shared" si="190"/>
        <v>2.8947726443456254E-2</v>
      </c>
      <c r="N1189" s="43">
        <f t="shared" si="191"/>
        <v>3.4256916446186225E-2</v>
      </c>
    </row>
    <row r="1190" spans="1:14" x14ac:dyDescent="0.25">
      <c r="A1190" s="11" t="s">
        <v>49</v>
      </c>
      <c r="B1190" s="11" t="s">
        <v>30</v>
      </c>
      <c r="C1190" s="11" t="s">
        <v>21</v>
      </c>
      <c r="D1190" s="11" t="s">
        <v>231</v>
      </c>
      <c r="E1190" s="49">
        <v>83251</v>
      </c>
      <c r="F1190" s="15">
        <v>8.5</v>
      </c>
      <c r="G1190" s="16">
        <f t="shared" si="192"/>
        <v>14152.67</v>
      </c>
      <c r="H1190" s="16">
        <f t="shared" si="193"/>
        <v>69098.33</v>
      </c>
      <c r="I1190" s="16">
        <f t="shared" si="194"/>
        <v>97403.67</v>
      </c>
      <c r="J1190" s="43">
        <v>5.1185900037136231E-2</v>
      </c>
      <c r="K1190" s="44">
        <v>8.5</v>
      </c>
      <c r="L1190" s="43">
        <f t="shared" ref="L1190:L1195" si="195">2*(J1190*K1190/100)</f>
        <v>8.7016030063131588E-3</v>
      </c>
      <c r="M1190" s="43">
        <f t="shared" ref="M1190:M1195" si="196">J1190-L1190</f>
        <v>4.2484297030823071E-2</v>
      </c>
      <c r="N1190" s="43">
        <f t="shared" ref="N1190:N1195" si="197">J1190+L1190</f>
        <v>5.9887503043449392E-2</v>
      </c>
    </row>
    <row r="1191" spans="1:14" x14ac:dyDescent="0.25">
      <c r="A1191" s="11" t="s">
        <v>49</v>
      </c>
      <c r="B1191" s="11" t="s">
        <v>30</v>
      </c>
      <c r="C1191" s="11" t="s">
        <v>31</v>
      </c>
      <c r="D1191" s="11" t="s">
        <v>231</v>
      </c>
      <c r="E1191" s="49">
        <v>281279</v>
      </c>
      <c r="F1191" s="15">
        <v>5.9</v>
      </c>
      <c r="G1191" s="16">
        <f t="shared" si="192"/>
        <v>33190.921999999999</v>
      </c>
      <c r="H1191" s="16">
        <f t="shared" si="193"/>
        <v>248088.07800000001</v>
      </c>
      <c r="I1191" s="16">
        <f t="shared" si="194"/>
        <v>314469.92200000002</v>
      </c>
      <c r="J1191" s="43">
        <v>0.11634767595435588</v>
      </c>
      <c r="K1191" s="44">
        <v>5.9</v>
      </c>
      <c r="L1191" s="43">
        <f t="shared" si="195"/>
        <v>1.3729025762613995E-2</v>
      </c>
      <c r="M1191" s="43">
        <f t="shared" si="196"/>
        <v>0.10261865019174189</v>
      </c>
      <c r="N1191" s="43">
        <f t="shared" si="197"/>
        <v>0.13007670171696989</v>
      </c>
    </row>
    <row r="1192" spans="1:14" x14ac:dyDescent="0.25">
      <c r="A1192" s="11" t="s">
        <v>49</v>
      </c>
      <c r="B1192" s="11" t="s">
        <v>30</v>
      </c>
      <c r="C1192" s="11" t="s">
        <v>32</v>
      </c>
      <c r="D1192" s="11" t="s">
        <v>231</v>
      </c>
      <c r="E1192" s="49">
        <v>243903</v>
      </c>
      <c r="F1192" s="15">
        <v>6.8</v>
      </c>
      <c r="G1192" s="16">
        <f t="shared" si="192"/>
        <v>33170.807999999997</v>
      </c>
      <c r="H1192" s="16">
        <f t="shared" si="193"/>
        <v>210732.19200000001</v>
      </c>
      <c r="I1192" s="16">
        <f t="shared" si="194"/>
        <v>277073.80800000002</v>
      </c>
      <c r="J1192" s="43">
        <v>7.011170879881061E-2</v>
      </c>
      <c r="K1192" s="44">
        <v>6.8</v>
      </c>
      <c r="L1192" s="43">
        <f t="shared" si="195"/>
        <v>9.5351923966382427E-3</v>
      </c>
      <c r="M1192" s="43">
        <f t="shared" si="196"/>
        <v>6.0576516402172369E-2</v>
      </c>
      <c r="N1192" s="43">
        <f t="shared" si="197"/>
        <v>7.9646901195448858E-2</v>
      </c>
    </row>
    <row r="1193" spans="1:14" x14ac:dyDescent="0.25">
      <c r="A1193" s="11" t="s">
        <v>49</v>
      </c>
      <c r="B1193" s="11" t="s">
        <v>30</v>
      </c>
      <c r="C1193" s="11" t="s">
        <v>22</v>
      </c>
      <c r="D1193" s="11" t="s">
        <v>231</v>
      </c>
      <c r="E1193" s="49">
        <v>198075</v>
      </c>
      <c r="F1193" s="15">
        <v>8</v>
      </c>
      <c r="G1193" s="16">
        <f t="shared" si="192"/>
        <v>31692</v>
      </c>
      <c r="H1193" s="16">
        <f t="shared" si="193"/>
        <v>166383</v>
      </c>
      <c r="I1193" s="16">
        <f t="shared" si="194"/>
        <v>229767</v>
      </c>
      <c r="J1193" s="43">
        <v>4.0938788476415681E-2</v>
      </c>
      <c r="K1193" s="44">
        <v>8</v>
      </c>
      <c r="L1193" s="43">
        <f t="shared" si="195"/>
        <v>6.5502061562265094E-3</v>
      </c>
      <c r="M1193" s="43">
        <f t="shared" si="196"/>
        <v>3.4388582320189175E-2</v>
      </c>
      <c r="N1193" s="43">
        <f t="shared" si="197"/>
        <v>4.7488994632642188E-2</v>
      </c>
    </row>
    <row r="1194" spans="1:14" x14ac:dyDescent="0.25">
      <c r="A1194" s="11" t="s">
        <v>49</v>
      </c>
      <c r="B1194" s="11" t="s">
        <v>30</v>
      </c>
      <c r="C1194" s="11" t="s">
        <v>1</v>
      </c>
      <c r="D1194" s="11" t="s">
        <v>231</v>
      </c>
      <c r="E1194" s="49">
        <v>35710</v>
      </c>
      <c r="F1194" s="15">
        <v>10.6</v>
      </c>
      <c r="G1194" s="16">
        <f t="shared" si="192"/>
        <v>7570.52</v>
      </c>
      <c r="H1194" s="16">
        <f t="shared" si="193"/>
        <v>28139.48</v>
      </c>
      <c r="I1194" s="16">
        <f t="shared" si="194"/>
        <v>43280.520000000004</v>
      </c>
      <c r="J1194" s="43">
        <v>1.5174165080978455E-2</v>
      </c>
      <c r="K1194" s="44">
        <v>10.6</v>
      </c>
      <c r="L1194" s="43">
        <f t="shared" si="195"/>
        <v>3.2169229971674325E-3</v>
      </c>
      <c r="M1194" s="43">
        <f t="shared" si="196"/>
        <v>1.1957242083811022E-2</v>
      </c>
      <c r="N1194" s="43">
        <f t="shared" si="197"/>
        <v>1.8391088078145885E-2</v>
      </c>
    </row>
    <row r="1195" spans="1:14" x14ac:dyDescent="0.25">
      <c r="A1195" s="11" t="s">
        <v>49</v>
      </c>
      <c r="B1195" s="11" t="s">
        <v>30</v>
      </c>
      <c r="C1195" s="11" t="s">
        <v>0</v>
      </c>
      <c r="D1195" s="11" t="s">
        <v>231</v>
      </c>
      <c r="E1195" s="49">
        <v>842218</v>
      </c>
      <c r="F1195" s="15">
        <v>3.3</v>
      </c>
      <c r="G1195" s="16">
        <f t="shared" si="192"/>
        <v>55586.387999999999</v>
      </c>
      <c r="H1195" s="16">
        <f t="shared" si="193"/>
        <v>786631.61199999996</v>
      </c>
      <c r="I1195" s="16">
        <f t="shared" si="194"/>
        <v>897804.38800000004</v>
      </c>
      <c r="J1195" s="43">
        <v>5.7237450216477574E-2</v>
      </c>
      <c r="K1195" s="44">
        <v>3.3</v>
      </c>
      <c r="L1195" s="43">
        <f t="shared" si="195"/>
        <v>3.77767171428752E-3</v>
      </c>
      <c r="M1195" s="43">
        <f t="shared" si="196"/>
        <v>5.3459778502190053E-2</v>
      </c>
      <c r="N1195" s="43">
        <f t="shared" si="197"/>
        <v>6.1015121930765095E-2</v>
      </c>
    </row>
    <row r="1196" spans="1:14" x14ac:dyDescent="0.25">
      <c r="A1196" s="11" t="s">
        <v>49</v>
      </c>
      <c r="B1196" s="11" t="s">
        <v>30</v>
      </c>
      <c r="C1196" s="11" t="s">
        <v>21</v>
      </c>
      <c r="D1196" s="11" t="s">
        <v>153</v>
      </c>
      <c r="E1196" s="49">
        <v>1626444</v>
      </c>
      <c r="F1196" s="15">
        <v>1.5</v>
      </c>
      <c r="G1196" s="16">
        <f t="shared" si="192"/>
        <v>48793.32</v>
      </c>
      <c r="H1196" s="16">
        <f t="shared" si="193"/>
        <v>1577650.68</v>
      </c>
      <c r="I1196" s="16">
        <f t="shared" si="194"/>
        <v>1675237.32</v>
      </c>
      <c r="J1196" s="43">
        <v>1</v>
      </c>
      <c r="K1196" s="44">
        <v>1.5</v>
      </c>
      <c r="L1196" s="43">
        <f t="shared" ref="L1196:L1227" si="198">2*(J1196*K1196/100)</f>
        <v>0.03</v>
      </c>
      <c r="M1196" s="43">
        <f t="shared" ref="M1196:M1227" si="199">J1196-L1196</f>
        <v>0.97</v>
      </c>
      <c r="N1196" s="43">
        <f t="shared" ref="N1196:N1227" si="200">J1196+L1196</f>
        <v>1.03</v>
      </c>
    </row>
    <row r="1197" spans="1:14" x14ac:dyDescent="0.25">
      <c r="A1197" s="11" t="s">
        <v>49</v>
      </c>
      <c r="B1197" s="11" t="s">
        <v>30</v>
      </c>
      <c r="C1197" s="11" t="s">
        <v>31</v>
      </c>
      <c r="D1197" s="11" t="s">
        <v>153</v>
      </c>
      <c r="E1197" s="49">
        <v>2417573</v>
      </c>
      <c r="F1197" s="15">
        <v>1.7</v>
      </c>
      <c r="G1197" s="16">
        <f t="shared" si="192"/>
        <v>82197.482000000004</v>
      </c>
      <c r="H1197" s="16">
        <f t="shared" si="193"/>
        <v>2335375.5180000002</v>
      </c>
      <c r="I1197" s="16">
        <f t="shared" si="194"/>
        <v>2499770.4819999998</v>
      </c>
      <c r="J1197" s="43">
        <v>1</v>
      </c>
      <c r="K1197" s="44">
        <v>1.7</v>
      </c>
      <c r="L1197" s="43">
        <f t="shared" si="198"/>
        <v>3.4000000000000002E-2</v>
      </c>
      <c r="M1197" s="43">
        <f t="shared" si="199"/>
        <v>0.96599999999999997</v>
      </c>
      <c r="N1197" s="43">
        <f t="shared" si="200"/>
        <v>1.034</v>
      </c>
    </row>
    <row r="1198" spans="1:14" x14ac:dyDescent="0.25">
      <c r="A1198" s="11" t="s">
        <v>49</v>
      </c>
      <c r="B1198" s="11" t="s">
        <v>30</v>
      </c>
      <c r="C1198" s="11" t="s">
        <v>32</v>
      </c>
      <c r="D1198" s="11" t="s">
        <v>153</v>
      </c>
      <c r="E1198" s="49">
        <v>3478777</v>
      </c>
      <c r="F1198" s="15">
        <v>1.4</v>
      </c>
      <c r="G1198" s="16">
        <f t="shared" si="192"/>
        <v>97405.755999999994</v>
      </c>
      <c r="H1198" s="16">
        <f t="shared" si="193"/>
        <v>3381371.2439999999</v>
      </c>
      <c r="I1198" s="16">
        <f t="shared" si="194"/>
        <v>3576182.7560000001</v>
      </c>
      <c r="J1198" s="43">
        <v>1</v>
      </c>
      <c r="K1198" s="44">
        <v>1.4</v>
      </c>
      <c r="L1198" s="43">
        <f t="shared" si="198"/>
        <v>2.7999999999999997E-2</v>
      </c>
      <c r="M1198" s="43">
        <f t="shared" si="199"/>
        <v>0.97199999999999998</v>
      </c>
      <c r="N1198" s="43">
        <f t="shared" si="200"/>
        <v>1.028</v>
      </c>
    </row>
    <row r="1199" spans="1:14" x14ac:dyDescent="0.25">
      <c r="A1199" s="11" t="s">
        <v>49</v>
      </c>
      <c r="B1199" s="11" t="s">
        <v>30</v>
      </c>
      <c r="C1199" s="11" t="s">
        <v>22</v>
      </c>
      <c r="D1199" s="11" t="s">
        <v>153</v>
      </c>
      <c r="E1199" s="49">
        <v>4838321</v>
      </c>
      <c r="F1199" s="15">
        <v>1.2</v>
      </c>
      <c r="G1199" s="16">
        <f t="shared" si="192"/>
        <v>116119.704</v>
      </c>
      <c r="H1199" s="16">
        <f t="shared" si="193"/>
        <v>4722201.2960000001</v>
      </c>
      <c r="I1199" s="16">
        <f t="shared" si="194"/>
        <v>4954440.7039999999</v>
      </c>
      <c r="J1199" s="43">
        <v>1</v>
      </c>
      <c r="K1199" s="44">
        <v>1.2</v>
      </c>
      <c r="L1199" s="43">
        <f t="shared" si="198"/>
        <v>2.4E-2</v>
      </c>
      <c r="M1199" s="43">
        <f t="shared" si="199"/>
        <v>0.97599999999999998</v>
      </c>
      <c r="N1199" s="43">
        <f t="shared" si="200"/>
        <v>1.024</v>
      </c>
    </row>
    <row r="1200" spans="1:14" x14ac:dyDescent="0.25">
      <c r="A1200" s="11" t="s">
        <v>49</v>
      </c>
      <c r="B1200" s="11" t="s">
        <v>30</v>
      </c>
      <c r="C1200" s="11" t="s">
        <v>1</v>
      </c>
      <c r="D1200" s="11" t="s">
        <v>153</v>
      </c>
      <c r="E1200" s="49">
        <v>2353342</v>
      </c>
      <c r="F1200" s="15">
        <v>1.1000000000000001</v>
      </c>
      <c r="G1200" s="16">
        <f t="shared" si="192"/>
        <v>51773.524000000005</v>
      </c>
      <c r="H1200" s="16">
        <f t="shared" si="193"/>
        <v>2301568.4759999998</v>
      </c>
      <c r="I1200" s="16">
        <f t="shared" si="194"/>
        <v>2405115.5240000002</v>
      </c>
      <c r="J1200" s="43">
        <v>1</v>
      </c>
      <c r="K1200" s="44">
        <v>1.1000000000000001</v>
      </c>
      <c r="L1200" s="43">
        <f t="shared" si="198"/>
        <v>2.2000000000000002E-2</v>
      </c>
      <c r="M1200" s="43">
        <f t="shared" si="199"/>
        <v>0.97799999999999998</v>
      </c>
      <c r="N1200" s="43">
        <f t="shared" si="200"/>
        <v>1.022</v>
      </c>
    </row>
    <row r="1201" spans="1:14" x14ac:dyDescent="0.25">
      <c r="A1201" s="11" t="s">
        <v>49</v>
      </c>
      <c r="B1201" s="11" t="s">
        <v>30</v>
      </c>
      <c r="C1201" s="11" t="s">
        <v>0</v>
      </c>
      <c r="D1201" s="11" t="s">
        <v>153</v>
      </c>
      <c r="E1201" s="49">
        <v>14714457</v>
      </c>
      <c r="F1201" s="15">
        <v>0.6</v>
      </c>
      <c r="G1201" s="16">
        <f t="shared" si="192"/>
        <v>176573.484</v>
      </c>
      <c r="H1201" s="16">
        <f t="shared" si="193"/>
        <v>14537883.516000001</v>
      </c>
      <c r="I1201" s="16">
        <f t="shared" si="194"/>
        <v>14891030.483999999</v>
      </c>
      <c r="J1201" s="43">
        <v>1</v>
      </c>
      <c r="K1201" s="44">
        <v>0.6</v>
      </c>
      <c r="L1201" s="43">
        <f t="shared" si="198"/>
        <v>1.2E-2</v>
      </c>
      <c r="M1201" s="43">
        <f t="shared" si="199"/>
        <v>0.98799999999999999</v>
      </c>
      <c r="N1201" s="43">
        <f t="shared" si="200"/>
        <v>1.012</v>
      </c>
    </row>
    <row r="1202" spans="1:14" x14ac:dyDescent="0.25">
      <c r="A1202" s="11" t="s">
        <v>49</v>
      </c>
      <c r="B1202" s="11" t="s">
        <v>44</v>
      </c>
      <c r="C1202" s="11" t="s">
        <v>21</v>
      </c>
      <c r="D1202" s="11" t="s">
        <v>56</v>
      </c>
      <c r="E1202" s="49">
        <v>109199</v>
      </c>
      <c r="F1202" s="15">
        <v>7.6</v>
      </c>
      <c r="G1202" s="16">
        <f t="shared" si="192"/>
        <v>16598.248</v>
      </c>
      <c r="H1202" s="16">
        <f t="shared" si="193"/>
        <v>92600.752000000008</v>
      </c>
      <c r="I1202" s="16">
        <f t="shared" si="194"/>
        <v>125797.24799999999</v>
      </c>
      <c r="J1202" s="43">
        <v>7.0934235826014658E-2</v>
      </c>
      <c r="K1202" s="44">
        <v>7.6</v>
      </c>
      <c r="L1202" s="43">
        <f t="shared" si="198"/>
        <v>1.0782003845554227E-2</v>
      </c>
      <c r="M1202" s="43">
        <f t="shared" si="199"/>
        <v>6.0152231980460429E-2</v>
      </c>
      <c r="N1202" s="43">
        <f t="shared" si="200"/>
        <v>8.171623967156888E-2</v>
      </c>
    </row>
    <row r="1203" spans="1:14" x14ac:dyDescent="0.25">
      <c r="A1203" s="11" t="s">
        <v>49</v>
      </c>
      <c r="B1203" s="11" t="s">
        <v>44</v>
      </c>
      <c r="C1203" s="11" t="s">
        <v>31</v>
      </c>
      <c r="D1203" s="11" t="s">
        <v>56</v>
      </c>
      <c r="E1203" s="49">
        <v>476163</v>
      </c>
      <c r="F1203" s="15">
        <v>4.4000000000000004</v>
      </c>
      <c r="G1203" s="16">
        <f t="shared" si="192"/>
        <v>41902.344000000005</v>
      </c>
      <c r="H1203" s="16">
        <f t="shared" si="193"/>
        <v>434260.65600000002</v>
      </c>
      <c r="I1203" s="16">
        <f t="shared" si="194"/>
        <v>518065.34399999998</v>
      </c>
      <c r="J1203" s="43">
        <v>0.20193220284355526</v>
      </c>
      <c r="K1203" s="44">
        <v>4.4000000000000004</v>
      </c>
      <c r="L1203" s="43">
        <f t="shared" si="198"/>
        <v>1.7770033850232864E-2</v>
      </c>
      <c r="M1203" s="43">
        <f t="shared" si="199"/>
        <v>0.18416216899332238</v>
      </c>
      <c r="N1203" s="43">
        <f t="shared" si="200"/>
        <v>0.21970223669378813</v>
      </c>
    </row>
    <row r="1204" spans="1:14" x14ac:dyDescent="0.25">
      <c r="A1204" s="11" t="s">
        <v>49</v>
      </c>
      <c r="B1204" s="11" t="s">
        <v>44</v>
      </c>
      <c r="C1204" s="11" t="s">
        <v>32</v>
      </c>
      <c r="D1204" s="11" t="s">
        <v>56</v>
      </c>
      <c r="E1204" s="49">
        <v>628611</v>
      </c>
      <c r="F1204" s="15">
        <v>4.2</v>
      </c>
      <c r="G1204" s="16">
        <f t="shared" si="192"/>
        <v>52803.324000000001</v>
      </c>
      <c r="H1204" s="16">
        <f t="shared" si="193"/>
        <v>575807.67599999998</v>
      </c>
      <c r="I1204" s="16">
        <f t="shared" si="194"/>
        <v>681414.32400000002</v>
      </c>
      <c r="J1204" s="43">
        <v>0.17932022677364456</v>
      </c>
      <c r="K1204" s="44">
        <v>4.2</v>
      </c>
      <c r="L1204" s="43">
        <f t="shared" si="198"/>
        <v>1.5062899048986144E-2</v>
      </c>
      <c r="M1204" s="43">
        <f t="shared" si="199"/>
        <v>0.16425732772465843</v>
      </c>
      <c r="N1204" s="43">
        <f t="shared" si="200"/>
        <v>0.1943831258226307</v>
      </c>
    </row>
    <row r="1205" spans="1:14" x14ac:dyDescent="0.25">
      <c r="A1205" s="11" t="s">
        <v>49</v>
      </c>
      <c r="B1205" s="11" t="s">
        <v>44</v>
      </c>
      <c r="C1205" s="11" t="s">
        <v>22</v>
      </c>
      <c r="D1205" s="11" t="s">
        <v>56</v>
      </c>
      <c r="E1205" s="49">
        <v>904705</v>
      </c>
      <c r="F1205" s="15">
        <v>3.5</v>
      </c>
      <c r="G1205" s="16">
        <f t="shared" si="192"/>
        <v>63329.35</v>
      </c>
      <c r="H1205" s="16">
        <f t="shared" si="193"/>
        <v>841375.65</v>
      </c>
      <c r="I1205" s="16">
        <f t="shared" si="194"/>
        <v>968034.35</v>
      </c>
      <c r="J1205" s="43">
        <v>0.18466540576972615</v>
      </c>
      <c r="K1205" s="44">
        <v>3.5</v>
      </c>
      <c r="L1205" s="43">
        <f t="shared" si="198"/>
        <v>1.2926578403880831E-2</v>
      </c>
      <c r="M1205" s="43">
        <f t="shared" si="199"/>
        <v>0.17173882736584531</v>
      </c>
      <c r="N1205" s="43">
        <f t="shared" si="200"/>
        <v>0.19759198417360699</v>
      </c>
    </row>
    <row r="1206" spans="1:14" x14ac:dyDescent="0.25">
      <c r="A1206" s="11" t="s">
        <v>49</v>
      </c>
      <c r="B1206" s="11" t="s">
        <v>44</v>
      </c>
      <c r="C1206" s="11" t="s">
        <v>1</v>
      </c>
      <c r="D1206" s="11" t="s">
        <v>56</v>
      </c>
      <c r="E1206" s="49">
        <v>245775</v>
      </c>
      <c r="F1206" s="15">
        <v>4.4000000000000004</v>
      </c>
      <c r="G1206" s="16">
        <f t="shared" si="192"/>
        <v>21628.2</v>
      </c>
      <c r="H1206" s="16">
        <f t="shared" si="193"/>
        <v>224146.8</v>
      </c>
      <c r="I1206" s="16">
        <f t="shared" si="194"/>
        <v>267403.2</v>
      </c>
      <c r="J1206" s="43">
        <v>8.8269074955178592E-2</v>
      </c>
      <c r="K1206" s="44">
        <v>4.4000000000000004</v>
      </c>
      <c r="L1206" s="43">
        <f t="shared" si="198"/>
        <v>7.767678596055717E-3</v>
      </c>
      <c r="M1206" s="43">
        <f t="shared" si="199"/>
        <v>8.0501396359122873E-2</v>
      </c>
      <c r="N1206" s="43">
        <f t="shared" si="200"/>
        <v>9.6036753551234311E-2</v>
      </c>
    </row>
    <row r="1207" spans="1:14" x14ac:dyDescent="0.25">
      <c r="A1207" s="11" t="s">
        <v>49</v>
      </c>
      <c r="B1207" s="11" t="s">
        <v>44</v>
      </c>
      <c r="C1207" s="11" t="s">
        <v>0</v>
      </c>
      <c r="D1207" s="11" t="s">
        <v>56</v>
      </c>
      <c r="E1207" s="49">
        <v>2364453</v>
      </c>
      <c r="F1207" s="15">
        <v>2</v>
      </c>
      <c r="G1207" s="16">
        <f t="shared" si="192"/>
        <v>94578.12</v>
      </c>
      <c r="H1207" s="16">
        <f t="shared" si="193"/>
        <v>2269874.88</v>
      </c>
      <c r="I1207" s="16">
        <f t="shared" si="194"/>
        <v>2459031.12</v>
      </c>
      <c r="J1207" s="43">
        <v>0.15672601626695271</v>
      </c>
      <c r="K1207" s="44">
        <v>2</v>
      </c>
      <c r="L1207" s="43">
        <f t="shared" si="198"/>
        <v>6.2690406506781086E-3</v>
      </c>
      <c r="M1207" s="43">
        <f t="shared" si="199"/>
        <v>0.15045697561627461</v>
      </c>
      <c r="N1207" s="43">
        <f t="shared" si="200"/>
        <v>0.1629950569176308</v>
      </c>
    </row>
    <row r="1208" spans="1:14" x14ac:dyDescent="0.25">
      <c r="A1208" s="11" t="s">
        <v>49</v>
      </c>
      <c r="B1208" s="11" t="s">
        <v>44</v>
      </c>
      <c r="C1208" s="11" t="s">
        <v>21</v>
      </c>
      <c r="D1208" s="11" t="s">
        <v>52</v>
      </c>
      <c r="E1208" s="49">
        <v>63013</v>
      </c>
      <c r="F1208" s="15">
        <v>9.9</v>
      </c>
      <c r="G1208" s="16">
        <f t="shared" si="192"/>
        <v>12476.574000000001</v>
      </c>
      <c r="H1208" s="16">
        <f t="shared" si="193"/>
        <v>50536.425999999999</v>
      </c>
      <c r="I1208" s="16">
        <f t="shared" si="194"/>
        <v>75489.573999999993</v>
      </c>
      <c r="J1208" s="43">
        <v>4.0932416982798939E-2</v>
      </c>
      <c r="K1208" s="44">
        <v>9.9</v>
      </c>
      <c r="L1208" s="43">
        <f t="shared" si="198"/>
        <v>8.1046185625941909E-3</v>
      </c>
      <c r="M1208" s="43">
        <f t="shared" si="199"/>
        <v>3.2827798420204751E-2</v>
      </c>
      <c r="N1208" s="43">
        <f t="shared" si="200"/>
        <v>4.9037035545393126E-2</v>
      </c>
    </row>
    <row r="1209" spans="1:14" x14ac:dyDescent="0.25">
      <c r="A1209" s="11" t="s">
        <v>49</v>
      </c>
      <c r="B1209" s="11" t="s">
        <v>44</v>
      </c>
      <c r="C1209" s="11" t="s">
        <v>31</v>
      </c>
      <c r="D1209" s="11" t="s">
        <v>52</v>
      </c>
      <c r="E1209" s="49">
        <v>301319</v>
      </c>
      <c r="F1209" s="15">
        <v>5.4</v>
      </c>
      <c r="G1209" s="16">
        <f t="shared" si="192"/>
        <v>32542.452000000001</v>
      </c>
      <c r="H1209" s="16">
        <f t="shared" si="193"/>
        <v>268776.54800000001</v>
      </c>
      <c r="I1209" s="16">
        <f t="shared" si="194"/>
        <v>333861.45199999999</v>
      </c>
      <c r="J1209" s="43">
        <v>0.12778399293648862</v>
      </c>
      <c r="K1209" s="44">
        <v>5.4</v>
      </c>
      <c r="L1209" s="43">
        <f t="shared" si="198"/>
        <v>1.3800671237140771E-2</v>
      </c>
      <c r="M1209" s="43">
        <f t="shared" si="199"/>
        <v>0.11398332169934786</v>
      </c>
      <c r="N1209" s="43">
        <f t="shared" si="200"/>
        <v>0.14158466417362939</v>
      </c>
    </row>
    <row r="1210" spans="1:14" x14ac:dyDescent="0.25">
      <c r="A1210" s="11" t="s">
        <v>49</v>
      </c>
      <c r="B1210" s="11" t="s">
        <v>44</v>
      </c>
      <c r="C1210" s="11" t="s">
        <v>32</v>
      </c>
      <c r="D1210" s="11" t="s">
        <v>52</v>
      </c>
      <c r="E1210" s="49">
        <v>458889</v>
      </c>
      <c r="F1210" s="15">
        <v>4.5</v>
      </c>
      <c r="G1210" s="16">
        <f t="shared" ref="G1210:G1241" si="201">2*(E1210*F1210/100)</f>
        <v>41300.01</v>
      </c>
      <c r="H1210" s="16">
        <f t="shared" ref="H1210:H1241" si="202">E1210-G1210</f>
        <v>417588.99</v>
      </c>
      <c r="I1210" s="16">
        <f t="shared" ref="I1210:I1241" si="203">E1210+G1210</f>
        <v>500189.01</v>
      </c>
      <c r="J1210" s="43">
        <v>0.13090461277949475</v>
      </c>
      <c r="K1210" s="44">
        <v>4.5</v>
      </c>
      <c r="L1210" s="43">
        <f t="shared" si="198"/>
        <v>1.1781415150154528E-2</v>
      </c>
      <c r="M1210" s="43">
        <f t="shared" si="199"/>
        <v>0.11912319762934022</v>
      </c>
      <c r="N1210" s="43">
        <f t="shared" si="200"/>
        <v>0.14268602792964927</v>
      </c>
    </row>
    <row r="1211" spans="1:14" x14ac:dyDescent="0.25">
      <c r="A1211" s="11" t="s">
        <v>49</v>
      </c>
      <c r="B1211" s="11" t="s">
        <v>44</v>
      </c>
      <c r="C1211" s="11" t="s">
        <v>22</v>
      </c>
      <c r="D1211" s="11" t="s">
        <v>52</v>
      </c>
      <c r="E1211" s="49">
        <v>759065</v>
      </c>
      <c r="F1211" s="15">
        <v>3.5</v>
      </c>
      <c r="G1211" s="16">
        <f t="shared" si="201"/>
        <v>53134.55</v>
      </c>
      <c r="H1211" s="16">
        <f t="shared" si="202"/>
        <v>705930.45</v>
      </c>
      <c r="I1211" s="16">
        <f t="shared" si="203"/>
        <v>812199.55</v>
      </c>
      <c r="J1211" s="43">
        <v>0.1549378485037633</v>
      </c>
      <c r="K1211" s="44">
        <v>3.5</v>
      </c>
      <c r="L1211" s="43">
        <f t="shared" si="198"/>
        <v>1.084564939526343E-2</v>
      </c>
      <c r="M1211" s="43">
        <f t="shared" si="199"/>
        <v>0.14409219910849988</v>
      </c>
      <c r="N1211" s="43">
        <f t="shared" si="200"/>
        <v>0.16578349789902672</v>
      </c>
    </row>
    <row r="1212" spans="1:14" x14ac:dyDescent="0.25">
      <c r="A1212" s="11" t="s">
        <v>49</v>
      </c>
      <c r="B1212" s="11" t="s">
        <v>44</v>
      </c>
      <c r="C1212" s="11" t="s">
        <v>1</v>
      </c>
      <c r="D1212" s="11" t="s">
        <v>52</v>
      </c>
      <c r="E1212" s="49">
        <v>208671</v>
      </c>
      <c r="F1212" s="15">
        <v>4.4000000000000004</v>
      </c>
      <c r="G1212" s="16">
        <f t="shared" si="201"/>
        <v>18363.047999999999</v>
      </c>
      <c r="H1212" s="16">
        <f t="shared" si="202"/>
        <v>190307.95199999999</v>
      </c>
      <c r="I1212" s="16">
        <f t="shared" si="203"/>
        <v>227034.04800000001</v>
      </c>
      <c r="J1212" s="43">
        <v>7.4943326782512754E-2</v>
      </c>
      <c r="K1212" s="44">
        <v>4.4000000000000004</v>
      </c>
      <c r="L1212" s="43">
        <f t="shared" si="198"/>
        <v>6.5950127568611232E-3</v>
      </c>
      <c r="M1212" s="43">
        <f t="shared" si="199"/>
        <v>6.8348314025651627E-2</v>
      </c>
      <c r="N1212" s="43">
        <f t="shared" si="200"/>
        <v>8.153833953937388E-2</v>
      </c>
    </row>
    <row r="1213" spans="1:14" x14ac:dyDescent="0.25">
      <c r="A1213" s="11" t="s">
        <v>49</v>
      </c>
      <c r="B1213" s="11" t="s">
        <v>44</v>
      </c>
      <c r="C1213" s="11" t="s">
        <v>0</v>
      </c>
      <c r="D1213" s="11" t="s">
        <v>52</v>
      </c>
      <c r="E1213" s="49">
        <v>1790957</v>
      </c>
      <c r="F1213" s="15">
        <v>2.2999999999999998</v>
      </c>
      <c r="G1213" s="16">
        <f t="shared" si="201"/>
        <v>82384.021999999997</v>
      </c>
      <c r="H1213" s="16">
        <f t="shared" si="202"/>
        <v>1708572.9780000001</v>
      </c>
      <c r="I1213" s="16">
        <f t="shared" si="203"/>
        <v>1873341.0219999999</v>
      </c>
      <c r="J1213" s="43">
        <v>0.11871225857118446</v>
      </c>
      <c r="K1213" s="44">
        <v>2.2999999999999998</v>
      </c>
      <c r="L1213" s="43">
        <f t="shared" si="198"/>
        <v>5.4607638942744847E-3</v>
      </c>
      <c r="M1213" s="43">
        <f t="shared" si="199"/>
        <v>0.11325149467690998</v>
      </c>
      <c r="N1213" s="43">
        <f t="shared" si="200"/>
        <v>0.12417302246545894</v>
      </c>
    </row>
    <row r="1214" spans="1:14" x14ac:dyDescent="0.25">
      <c r="A1214" s="11" t="s">
        <v>49</v>
      </c>
      <c r="B1214" s="11" t="s">
        <v>44</v>
      </c>
      <c r="C1214" s="11" t="s">
        <v>21</v>
      </c>
      <c r="D1214" s="11" t="s">
        <v>55</v>
      </c>
      <c r="E1214" s="49">
        <v>103493</v>
      </c>
      <c r="F1214" s="15">
        <v>7.6</v>
      </c>
      <c r="G1214" s="16">
        <f t="shared" si="201"/>
        <v>15730.935999999998</v>
      </c>
      <c r="H1214" s="16">
        <f t="shared" si="202"/>
        <v>87762.063999999998</v>
      </c>
      <c r="I1214" s="16">
        <f t="shared" si="203"/>
        <v>119223.936</v>
      </c>
      <c r="J1214" s="43">
        <v>6.7227693187132981E-2</v>
      </c>
      <c r="K1214" s="44">
        <v>7.6</v>
      </c>
      <c r="L1214" s="43">
        <f t="shared" si="198"/>
        <v>1.0218609364444213E-2</v>
      </c>
      <c r="M1214" s="43">
        <f t="shared" si="199"/>
        <v>5.7009083822688766E-2</v>
      </c>
      <c r="N1214" s="43">
        <f t="shared" si="200"/>
        <v>7.7446302551577195E-2</v>
      </c>
    </row>
    <row r="1215" spans="1:14" x14ac:dyDescent="0.25">
      <c r="A1215" s="11" t="s">
        <v>49</v>
      </c>
      <c r="B1215" s="11" t="s">
        <v>44</v>
      </c>
      <c r="C1215" s="11" t="s">
        <v>31</v>
      </c>
      <c r="D1215" s="11" t="s">
        <v>55</v>
      </c>
      <c r="E1215" s="49">
        <v>539311</v>
      </c>
      <c r="F1215" s="15">
        <v>4.0999999999999996</v>
      </c>
      <c r="G1215" s="16">
        <f t="shared" si="201"/>
        <v>44223.501999999993</v>
      </c>
      <c r="H1215" s="16">
        <f t="shared" si="202"/>
        <v>495087.49800000002</v>
      </c>
      <c r="I1215" s="16">
        <f t="shared" si="203"/>
        <v>583534.50199999998</v>
      </c>
      <c r="J1215" s="43">
        <v>0.22871213901071824</v>
      </c>
      <c r="K1215" s="44">
        <v>4.0999999999999996</v>
      </c>
      <c r="L1215" s="43">
        <f t="shared" si="198"/>
        <v>1.8754395398878895E-2</v>
      </c>
      <c r="M1215" s="43">
        <f t="shared" si="199"/>
        <v>0.20995774361183933</v>
      </c>
      <c r="N1215" s="43">
        <f t="shared" si="200"/>
        <v>0.24746653440959715</v>
      </c>
    </row>
    <row r="1216" spans="1:14" x14ac:dyDescent="0.25">
      <c r="A1216" s="11" t="s">
        <v>49</v>
      </c>
      <c r="B1216" s="11" t="s">
        <v>44</v>
      </c>
      <c r="C1216" s="11" t="s">
        <v>32</v>
      </c>
      <c r="D1216" s="11" t="s">
        <v>55</v>
      </c>
      <c r="E1216" s="49">
        <v>1193811</v>
      </c>
      <c r="F1216" s="15">
        <v>2.9</v>
      </c>
      <c r="G1216" s="16">
        <f t="shared" si="201"/>
        <v>69241.038</v>
      </c>
      <c r="H1216" s="16">
        <f t="shared" si="202"/>
        <v>1124569.9620000001</v>
      </c>
      <c r="I1216" s="16">
        <f t="shared" si="203"/>
        <v>1263052.0379999999</v>
      </c>
      <c r="J1216" s="43">
        <v>0.34055156407519338</v>
      </c>
      <c r="K1216" s="44">
        <v>2.9</v>
      </c>
      <c r="L1216" s="43">
        <f t="shared" si="198"/>
        <v>1.9751990716361217E-2</v>
      </c>
      <c r="M1216" s="43">
        <f t="shared" si="199"/>
        <v>0.32079957335883214</v>
      </c>
      <c r="N1216" s="43">
        <f t="shared" si="200"/>
        <v>0.36030355479155463</v>
      </c>
    </row>
    <row r="1217" spans="1:14" x14ac:dyDescent="0.25">
      <c r="A1217" s="11" t="s">
        <v>49</v>
      </c>
      <c r="B1217" s="11" t="s">
        <v>44</v>
      </c>
      <c r="C1217" s="11" t="s">
        <v>22</v>
      </c>
      <c r="D1217" s="11" t="s">
        <v>55</v>
      </c>
      <c r="E1217" s="49">
        <v>2067894</v>
      </c>
      <c r="F1217" s="15">
        <v>2</v>
      </c>
      <c r="G1217" s="16">
        <f t="shared" si="201"/>
        <v>82715.759999999995</v>
      </c>
      <c r="H1217" s="16">
        <f t="shared" si="202"/>
        <v>1985178.24</v>
      </c>
      <c r="I1217" s="16">
        <f t="shared" si="203"/>
        <v>2150609.7599999998</v>
      </c>
      <c r="J1217" s="43">
        <v>0.42209171453543648</v>
      </c>
      <c r="K1217" s="44">
        <v>2</v>
      </c>
      <c r="L1217" s="43">
        <f t="shared" si="198"/>
        <v>1.688366858141746E-2</v>
      </c>
      <c r="M1217" s="43">
        <f t="shared" si="199"/>
        <v>0.40520804595401905</v>
      </c>
      <c r="N1217" s="43">
        <f t="shared" si="200"/>
        <v>0.43897538311685391</v>
      </c>
    </row>
    <row r="1218" spans="1:14" x14ac:dyDescent="0.25">
      <c r="A1218" s="11" t="s">
        <v>49</v>
      </c>
      <c r="B1218" s="11" t="s">
        <v>44</v>
      </c>
      <c r="C1218" s="11" t="s">
        <v>1</v>
      </c>
      <c r="D1218" s="11" t="s">
        <v>55</v>
      </c>
      <c r="E1218" s="49">
        <v>1264210</v>
      </c>
      <c r="F1218" s="15">
        <v>1.8</v>
      </c>
      <c r="G1218" s="16">
        <f t="shared" si="201"/>
        <v>45511.56</v>
      </c>
      <c r="H1218" s="16">
        <f t="shared" si="202"/>
        <v>1218698.44</v>
      </c>
      <c r="I1218" s="16">
        <f t="shared" si="203"/>
        <v>1309721.56</v>
      </c>
      <c r="J1218" s="43">
        <v>0.4540357939134832</v>
      </c>
      <c r="K1218" s="44">
        <v>1.8</v>
      </c>
      <c r="L1218" s="43">
        <f t="shared" si="198"/>
        <v>1.6345288580885395E-2</v>
      </c>
      <c r="M1218" s="43">
        <f t="shared" si="199"/>
        <v>0.43769050533259779</v>
      </c>
      <c r="N1218" s="43">
        <f t="shared" si="200"/>
        <v>0.47038108249436861</v>
      </c>
    </row>
    <row r="1219" spans="1:14" x14ac:dyDescent="0.25">
      <c r="A1219" s="11" t="s">
        <v>49</v>
      </c>
      <c r="B1219" s="11" t="s">
        <v>44</v>
      </c>
      <c r="C1219" s="11" t="s">
        <v>0</v>
      </c>
      <c r="D1219" s="11" t="s">
        <v>55</v>
      </c>
      <c r="E1219" s="49">
        <v>5168719</v>
      </c>
      <c r="F1219" s="15">
        <v>1.2</v>
      </c>
      <c r="G1219" s="16">
        <f t="shared" si="201"/>
        <v>124049.25599999999</v>
      </c>
      <c r="H1219" s="16">
        <f t="shared" si="202"/>
        <v>5044669.7439999999</v>
      </c>
      <c r="I1219" s="16">
        <f t="shared" si="203"/>
        <v>5292768.2560000001</v>
      </c>
      <c r="J1219" s="43">
        <v>0.34260471156470756</v>
      </c>
      <c r="K1219" s="44">
        <v>1.2</v>
      </c>
      <c r="L1219" s="43">
        <f t="shared" si="198"/>
        <v>8.2225130775529804E-3</v>
      </c>
      <c r="M1219" s="43">
        <f t="shared" si="199"/>
        <v>0.33438219848715456</v>
      </c>
      <c r="N1219" s="43">
        <f t="shared" si="200"/>
        <v>0.35082722464226057</v>
      </c>
    </row>
    <row r="1220" spans="1:14" x14ac:dyDescent="0.25">
      <c r="A1220" s="11" t="s">
        <v>49</v>
      </c>
      <c r="B1220" s="11" t="s">
        <v>44</v>
      </c>
      <c r="C1220" s="11" t="s">
        <v>21</v>
      </c>
      <c r="D1220" s="11" t="s">
        <v>53</v>
      </c>
      <c r="E1220" s="49">
        <v>15762</v>
      </c>
      <c r="F1220" s="15">
        <v>19.8</v>
      </c>
      <c r="G1220" s="16">
        <f t="shared" si="201"/>
        <v>6241.7520000000004</v>
      </c>
      <c r="H1220" s="16">
        <f t="shared" si="202"/>
        <v>9520.2479999999996</v>
      </c>
      <c r="I1220" s="16">
        <f t="shared" si="203"/>
        <v>22003.752</v>
      </c>
      <c r="J1220" s="43">
        <v>1.0238788130748844E-2</v>
      </c>
      <c r="K1220" s="44">
        <v>19.8</v>
      </c>
      <c r="L1220" s="43">
        <f t="shared" si="198"/>
        <v>4.0545600997765425E-3</v>
      </c>
      <c r="M1220" s="43">
        <f t="shared" si="199"/>
        <v>6.1842280309723019E-3</v>
      </c>
      <c r="N1220" s="43">
        <f t="shared" si="200"/>
        <v>1.4293348230525388E-2</v>
      </c>
    </row>
    <row r="1221" spans="1:14" x14ac:dyDescent="0.25">
      <c r="A1221" s="11" t="s">
        <v>49</v>
      </c>
      <c r="B1221" s="11" t="s">
        <v>44</v>
      </c>
      <c r="C1221" s="11" t="s">
        <v>31</v>
      </c>
      <c r="D1221" s="11" t="s">
        <v>53</v>
      </c>
      <c r="E1221" s="49">
        <v>214508</v>
      </c>
      <c r="F1221" s="15">
        <v>6.7</v>
      </c>
      <c r="G1221" s="16">
        <f t="shared" si="201"/>
        <v>28744.072</v>
      </c>
      <c r="H1221" s="16">
        <f t="shared" si="202"/>
        <v>185763.92800000001</v>
      </c>
      <c r="I1221" s="16">
        <f t="shared" si="203"/>
        <v>243252.07199999999</v>
      </c>
      <c r="J1221" s="43">
        <v>9.0969002143310912E-2</v>
      </c>
      <c r="K1221" s="44">
        <v>6.7</v>
      </c>
      <c r="L1221" s="43">
        <f t="shared" si="198"/>
        <v>1.2189846287203663E-2</v>
      </c>
      <c r="M1221" s="43">
        <f t="shared" si="199"/>
        <v>7.8779155856107244E-2</v>
      </c>
      <c r="N1221" s="43">
        <f t="shared" si="200"/>
        <v>0.10315884843051458</v>
      </c>
    </row>
    <row r="1222" spans="1:14" x14ac:dyDescent="0.25">
      <c r="A1222" s="11" t="s">
        <v>49</v>
      </c>
      <c r="B1222" s="11" t="s">
        <v>44</v>
      </c>
      <c r="C1222" s="11" t="s">
        <v>32</v>
      </c>
      <c r="D1222" s="11" t="s">
        <v>53</v>
      </c>
      <c r="E1222" s="49">
        <v>619128</v>
      </c>
      <c r="F1222" s="15">
        <v>4.2</v>
      </c>
      <c r="G1222" s="16">
        <f t="shared" si="201"/>
        <v>52006.752</v>
      </c>
      <c r="H1222" s="16">
        <f t="shared" si="202"/>
        <v>567121.24800000002</v>
      </c>
      <c r="I1222" s="16">
        <f t="shared" si="203"/>
        <v>671134.75199999998</v>
      </c>
      <c r="J1222" s="43">
        <v>0.17661506617274117</v>
      </c>
      <c r="K1222" s="44">
        <v>4.2</v>
      </c>
      <c r="L1222" s="43">
        <f t="shared" si="198"/>
        <v>1.4835665558510258E-2</v>
      </c>
      <c r="M1222" s="43">
        <f t="shared" si="199"/>
        <v>0.16177940061423091</v>
      </c>
      <c r="N1222" s="43">
        <f t="shared" si="200"/>
        <v>0.19145073173125143</v>
      </c>
    </row>
    <row r="1223" spans="1:14" x14ac:dyDescent="0.25">
      <c r="A1223" s="11" t="s">
        <v>49</v>
      </c>
      <c r="B1223" s="11" t="s">
        <v>44</v>
      </c>
      <c r="C1223" s="11" t="s">
        <v>22</v>
      </c>
      <c r="D1223" s="11" t="s">
        <v>53</v>
      </c>
      <c r="E1223" s="49">
        <v>1308095</v>
      </c>
      <c r="F1223" s="15">
        <v>3</v>
      </c>
      <c r="G1223" s="16">
        <f t="shared" si="201"/>
        <v>78485.7</v>
      </c>
      <c r="H1223" s="16">
        <f t="shared" si="202"/>
        <v>1229609.3</v>
      </c>
      <c r="I1223" s="16">
        <f t="shared" si="203"/>
        <v>1386580.7</v>
      </c>
      <c r="J1223" s="43">
        <v>0.26700404436844044</v>
      </c>
      <c r="K1223" s="44">
        <v>3</v>
      </c>
      <c r="L1223" s="43">
        <f t="shared" si="198"/>
        <v>1.6020242662106426E-2</v>
      </c>
      <c r="M1223" s="43">
        <f t="shared" si="199"/>
        <v>0.250983801706334</v>
      </c>
      <c r="N1223" s="43">
        <f t="shared" si="200"/>
        <v>0.28302428703054688</v>
      </c>
    </row>
    <row r="1224" spans="1:14" x14ac:dyDescent="0.25">
      <c r="A1224" s="11" t="s">
        <v>49</v>
      </c>
      <c r="B1224" s="11" t="s">
        <v>44</v>
      </c>
      <c r="C1224" s="11" t="s">
        <v>1</v>
      </c>
      <c r="D1224" s="11" t="s">
        <v>53</v>
      </c>
      <c r="E1224" s="49">
        <v>841361</v>
      </c>
      <c r="F1224" s="15">
        <v>2.2000000000000002</v>
      </c>
      <c r="G1224" s="16">
        <f t="shared" si="201"/>
        <v>37019.884000000005</v>
      </c>
      <c r="H1224" s="16">
        <f t="shared" si="202"/>
        <v>804341.11600000004</v>
      </c>
      <c r="I1224" s="16">
        <f t="shared" si="203"/>
        <v>878380.88399999996</v>
      </c>
      <c r="J1224" s="43">
        <v>0.30217132407024316</v>
      </c>
      <c r="K1224" s="44">
        <v>2.2000000000000002</v>
      </c>
      <c r="L1224" s="43">
        <f t="shared" si="198"/>
        <v>1.3295538259090699E-2</v>
      </c>
      <c r="M1224" s="43">
        <f t="shared" si="199"/>
        <v>0.28887578581115247</v>
      </c>
      <c r="N1224" s="43">
        <f t="shared" si="200"/>
        <v>0.31546686232933385</v>
      </c>
    </row>
    <row r="1225" spans="1:14" x14ac:dyDescent="0.25">
      <c r="A1225" s="11" t="s">
        <v>49</v>
      </c>
      <c r="B1225" s="11" t="s">
        <v>44</v>
      </c>
      <c r="C1225" s="11" t="s">
        <v>0</v>
      </c>
      <c r="D1225" s="11" t="s">
        <v>53</v>
      </c>
      <c r="E1225" s="49">
        <v>2998854</v>
      </c>
      <c r="F1225" s="15">
        <v>2</v>
      </c>
      <c r="G1225" s="16">
        <f t="shared" si="201"/>
        <v>119954.16</v>
      </c>
      <c r="H1225" s="16">
        <f t="shared" si="202"/>
        <v>2878899.84</v>
      </c>
      <c r="I1225" s="16">
        <f t="shared" si="203"/>
        <v>3118808.16</v>
      </c>
      <c r="J1225" s="43">
        <v>0.1987768167885833</v>
      </c>
      <c r="K1225" s="44">
        <v>2</v>
      </c>
      <c r="L1225" s="43">
        <f t="shared" si="198"/>
        <v>7.9510726715433314E-3</v>
      </c>
      <c r="M1225" s="43">
        <f t="shared" si="199"/>
        <v>0.19082574411703998</v>
      </c>
      <c r="N1225" s="43">
        <f t="shared" si="200"/>
        <v>0.20672788946012663</v>
      </c>
    </row>
    <row r="1226" spans="1:14" x14ac:dyDescent="0.25">
      <c r="A1226" s="11" t="s">
        <v>49</v>
      </c>
      <c r="B1226" s="11" t="s">
        <v>44</v>
      </c>
      <c r="C1226" s="11" t="s">
        <v>21</v>
      </c>
      <c r="D1226" s="11" t="s">
        <v>54</v>
      </c>
      <c r="E1226" s="49">
        <v>87731</v>
      </c>
      <c r="F1226" s="15">
        <v>8.3000000000000007</v>
      </c>
      <c r="G1226" s="16">
        <f t="shared" si="201"/>
        <v>14563.346000000001</v>
      </c>
      <c r="H1226" s="16">
        <f t="shared" si="202"/>
        <v>73167.653999999995</v>
      </c>
      <c r="I1226" s="16">
        <f t="shared" si="203"/>
        <v>102294.34600000001</v>
      </c>
      <c r="J1226" s="43">
        <v>5.698890505638414E-2</v>
      </c>
      <c r="K1226" s="44">
        <v>8.3000000000000007</v>
      </c>
      <c r="L1226" s="43">
        <f t="shared" si="198"/>
        <v>9.4601582393597679E-3</v>
      </c>
      <c r="M1226" s="43">
        <f t="shared" si="199"/>
        <v>4.7528746817024375E-2</v>
      </c>
      <c r="N1226" s="43">
        <f t="shared" si="200"/>
        <v>6.6449063295743904E-2</v>
      </c>
    </row>
    <row r="1227" spans="1:14" x14ac:dyDescent="0.25">
      <c r="A1227" s="11" t="s">
        <v>49</v>
      </c>
      <c r="B1227" s="11" t="s">
        <v>44</v>
      </c>
      <c r="C1227" s="11" t="s">
        <v>31</v>
      </c>
      <c r="D1227" s="11" t="s">
        <v>54</v>
      </c>
      <c r="E1227" s="49">
        <v>324803</v>
      </c>
      <c r="F1227" s="15">
        <v>5.4</v>
      </c>
      <c r="G1227" s="16">
        <f t="shared" si="201"/>
        <v>35078.724000000002</v>
      </c>
      <c r="H1227" s="16">
        <f t="shared" si="202"/>
        <v>289724.27600000001</v>
      </c>
      <c r="I1227" s="16">
        <f t="shared" si="203"/>
        <v>359881.72399999999</v>
      </c>
      <c r="J1227" s="43">
        <v>0.13774313686740733</v>
      </c>
      <c r="K1227" s="44">
        <v>5.4</v>
      </c>
      <c r="L1227" s="43">
        <f t="shared" si="198"/>
        <v>1.4876258781679991E-2</v>
      </c>
      <c r="M1227" s="43">
        <f t="shared" si="199"/>
        <v>0.12286687808572734</v>
      </c>
      <c r="N1227" s="43">
        <f t="shared" si="200"/>
        <v>0.15261939564908733</v>
      </c>
    </row>
    <row r="1228" spans="1:14" x14ac:dyDescent="0.25">
      <c r="A1228" s="11" t="s">
        <v>49</v>
      </c>
      <c r="B1228" s="11" t="s">
        <v>44</v>
      </c>
      <c r="C1228" s="11" t="s">
        <v>32</v>
      </c>
      <c r="D1228" s="11" t="s">
        <v>54</v>
      </c>
      <c r="E1228" s="49">
        <v>574683</v>
      </c>
      <c r="F1228" s="15">
        <v>4.2</v>
      </c>
      <c r="G1228" s="16">
        <f t="shared" si="201"/>
        <v>48273.372000000003</v>
      </c>
      <c r="H1228" s="16">
        <f t="shared" si="202"/>
        <v>526409.62800000003</v>
      </c>
      <c r="I1228" s="16">
        <f t="shared" si="203"/>
        <v>622956.37199999997</v>
      </c>
      <c r="J1228" s="43">
        <v>0.16393649790245218</v>
      </c>
      <c r="K1228" s="44">
        <v>4.2</v>
      </c>
      <c r="L1228" s="43">
        <f t="shared" ref="L1228:L1249" si="204">2*(J1228*K1228/100)</f>
        <v>1.3770665823805983E-2</v>
      </c>
      <c r="M1228" s="43">
        <f t="shared" ref="M1228:M1249" si="205">J1228-L1228</f>
        <v>0.1501658320786462</v>
      </c>
      <c r="N1228" s="43">
        <f t="shared" ref="N1228:N1249" si="206">J1228+L1228</f>
        <v>0.17770716372625817</v>
      </c>
    </row>
    <row r="1229" spans="1:14" x14ac:dyDescent="0.25">
      <c r="A1229" s="11" t="s">
        <v>49</v>
      </c>
      <c r="B1229" s="11" t="s">
        <v>44</v>
      </c>
      <c r="C1229" s="11" t="s">
        <v>22</v>
      </c>
      <c r="D1229" s="11" t="s">
        <v>54</v>
      </c>
      <c r="E1229" s="49">
        <v>759799</v>
      </c>
      <c r="F1229" s="15">
        <v>3.5</v>
      </c>
      <c r="G1229" s="16">
        <f t="shared" si="201"/>
        <v>53185.93</v>
      </c>
      <c r="H1229" s="16">
        <f t="shared" si="202"/>
        <v>706613.07</v>
      </c>
      <c r="I1229" s="16">
        <f t="shared" si="203"/>
        <v>812984.93</v>
      </c>
      <c r="J1229" s="43">
        <v>0.15508767016699604</v>
      </c>
      <c r="K1229" s="44">
        <v>3.5</v>
      </c>
      <c r="L1229" s="43">
        <f t="shared" si="204"/>
        <v>1.0856136911689723E-2</v>
      </c>
      <c r="M1229" s="43">
        <f t="shared" si="205"/>
        <v>0.14423153325530633</v>
      </c>
      <c r="N1229" s="43">
        <f t="shared" si="206"/>
        <v>0.16594380707868575</v>
      </c>
    </row>
    <row r="1230" spans="1:14" x14ac:dyDescent="0.25">
      <c r="A1230" s="11" t="s">
        <v>49</v>
      </c>
      <c r="B1230" s="11" t="s">
        <v>44</v>
      </c>
      <c r="C1230" s="11" t="s">
        <v>1</v>
      </c>
      <c r="D1230" s="11" t="s">
        <v>54</v>
      </c>
      <c r="E1230" s="49">
        <v>422849</v>
      </c>
      <c r="F1230" s="15">
        <v>3.1</v>
      </c>
      <c r="G1230" s="16">
        <f t="shared" si="201"/>
        <v>26216.638000000003</v>
      </c>
      <c r="H1230" s="16">
        <f t="shared" si="202"/>
        <v>396632.36200000002</v>
      </c>
      <c r="I1230" s="16">
        <f t="shared" si="203"/>
        <v>449065.63799999998</v>
      </c>
      <c r="J1230" s="43">
        <v>0.15186446984324001</v>
      </c>
      <c r="K1230" s="44">
        <v>3.1</v>
      </c>
      <c r="L1230" s="43">
        <f t="shared" si="204"/>
        <v>9.4155971302808811E-3</v>
      </c>
      <c r="M1230" s="43">
        <f t="shared" si="205"/>
        <v>0.14244887271295914</v>
      </c>
      <c r="N1230" s="43">
        <f t="shared" si="206"/>
        <v>0.16128006697352087</v>
      </c>
    </row>
    <row r="1231" spans="1:14" x14ac:dyDescent="0.25">
      <c r="A1231" s="11" t="s">
        <v>49</v>
      </c>
      <c r="B1231" s="11" t="s">
        <v>44</v>
      </c>
      <c r="C1231" s="11" t="s">
        <v>0</v>
      </c>
      <c r="D1231" s="11" t="s">
        <v>54</v>
      </c>
      <c r="E1231" s="49">
        <v>2169865</v>
      </c>
      <c r="F1231" s="15">
        <v>2</v>
      </c>
      <c r="G1231" s="16">
        <f t="shared" si="201"/>
        <v>86794.6</v>
      </c>
      <c r="H1231" s="16">
        <f t="shared" si="202"/>
        <v>2083070.4</v>
      </c>
      <c r="I1231" s="16">
        <f t="shared" si="203"/>
        <v>2256659.6</v>
      </c>
      <c r="J1231" s="43">
        <v>0.14382789477612426</v>
      </c>
      <c r="K1231" s="44">
        <v>2</v>
      </c>
      <c r="L1231" s="43">
        <f t="shared" si="204"/>
        <v>5.7531157910449705E-3</v>
      </c>
      <c r="M1231" s="43">
        <f t="shared" si="205"/>
        <v>0.13807477898507928</v>
      </c>
      <c r="N1231" s="43">
        <f t="shared" si="206"/>
        <v>0.14958101056716924</v>
      </c>
    </row>
    <row r="1232" spans="1:14" x14ac:dyDescent="0.25">
      <c r="A1232" s="11" t="s">
        <v>49</v>
      </c>
      <c r="B1232" s="11" t="s">
        <v>44</v>
      </c>
      <c r="C1232" s="11" t="s">
        <v>21</v>
      </c>
      <c r="D1232" s="11" t="s">
        <v>18</v>
      </c>
      <c r="E1232" s="49">
        <v>1326748</v>
      </c>
      <c r="F1232" s="15">
        <v>2</v>
      </c>
      <c r="G1232" s="16">
        <f t="shared" si="201"/>
        <v>53069.919999999998</v>
      </c>
      <c r="H1232" s="16">
        <f t="shared" si="202"/>
        <v>1273678.08</v>
      </c>
      <c r="I1232" s="16">
        <f t="shared" si="203"/>
        <v>1379817.92</v>
      </c>
      <c r="J1232" s="43">
        <v>0.86183807098685239</v>
      </c>
      <c r="K1232" s="44">
        <v>2</v>
      </c>
      <c r="L1232" s="43">
        <f t="shared" si="204"/>
        <v>3.4473522839474094E-2</v>
      </c>
      <c r="M1232" s="43">
        <f t="shared" si="205"/>
        <v>0.82736454814737825</v>
      </c>
      <c r="N1232" s="43">
        <f t="shared" si="206"/>
        <v>0.89631159382632652</v>
      </c>
    </row>
    <row r="1233" spans="1:14" x14ac:dyDescent="0.25">
      <c r="A1233" s="11" t="s">
        <v>49</v>
      </c>
      <c r="B1233" s="11" t="s">
        <v>44</v>
      </c>
      <c r="C1233" s="11" t="s">
        <v>31</v>
      </c>
      <c r="D1233" s="11" t="s">
        <v>18</v>
      </c>
      <c r="E1233" s="49">
        <v>1342560</v>
      </c>
      <c r="F1233" s="15">
        <v>2.7</v>
      </c>
      <c r="G1233" s="16">
        <f t="shared" si="201"/>
        <v>72498.240000000005</v>
      </c>
      <c r="H1233" s="16">
        <f t="shared" si="202"/>
        <v>1270061.76</v>
      </c>
      <c r="I1233" s="16">
        <f t="shared" si="203"/>
        <v>1415058.24</v>
      </c>
      <c r="J1233" s="43">
        <v>0.56935565814572653</v>
      </c>
      <c r="K1233" s="44">
        <v>2.7</v>
      </c>
      <c r="L1233" s="43">
        <f t="shared" si="204"/>
        <v>3.0745205539869237E-2</v>
      </c>
      <c r="M1233" s="43">
        <f t="shared" si="205"/>
        <v>0.53861045260585727</v>
      </c>
      <c r="N1233" s="43">
        <f t="shared" si="206"/>
        <v>0.60010086368559579</v>
      </c>
    </row>
    <row r="1234" spans="1:14" x14ac:dyDescent="0.25">
      <c r="A1234" s="11" t="s">
        <v>49</v>
      </c>
      <c r="B1234" s="11" t="s">
        <v>44</v>
      </c>
      <c r="C1234" s="11" t="s">
        <v>32</v>
      </c>
      <c r="D1234" s="11" t="s">
        <v>18</v>
      </c>
      <c r="E1234" s="49">
        <v>1683100</v>
      </c>
      <c r="F1234" s="15">
        <v>2.2000000000000002</v>
      </c>
      <c r="G1234" s="16">
        <f t="shared" si="201"/>
        <v>74056.400000000009</v>
      </c>
      <c r="H1234" s="16">
        <f t="shared" si="202"/>
        <v>1609043.6</v>
      </c>
      <c r="I1234" s="16">
        <f t="shared" si="203"/>
        <v>1757156.4</v>
      </c>
      <c r="J1234" s="43">
        <v>0.48012820915116206</v>
      </c>
      <c r="K1234" s="44">
        <v>2.2000000000000002</v>
      </c>
      <c r="L1234" s="43">
        <f t="shared" si="204"/>
        <v>2.1125641202651133E-2</v>
      </c>
      <c r="M1234" s="43">
        <f t="shared" si="205"/>
        <v>0.45900256794851091</v>
      </c>
      <c r="N1234" s="43">
        <f t="shared" si="206"/>
        <v>0.5012538503538132</v>
      </c>
    </row>
    <row r="1235" spans="1:14" x14ac:dyDescent="0.25">
      <c r="A1235" s="11" t="s">
        <v>49</v>
      </c>
      <c r="B1235" s="11" t="s">
        <v>44</v>
      </c>
      <c r="C1235" s="11" t="s">
        <v>22</v>
      </c>
      <c r="D1235" s="11" t="s">
        <v>18</v>
      </c>
      <c r="E1235" s="49">
        <v>1926559</v>
      </c>
      <c r="F1235" s="15">
        <v>2.4</v>
      </c>
      <c r="G1235" s="16">
        <f t="shared" si="201"/>
        <v>92474.831999999995</v>
      </c>
      <c r="H1235" s="16">
        <f t="shared" si="202"/>
        <v>1834084.1680000001</v>
      </c>
      <c r="I1235" s="16">
        <f t="shared" si="203"/>
        <v>2019033.8319999999</v>
      </c>
      <c r="J1235" s="43">
        <v>0.39324287969483734</v>
      </c>
      <c r="K1235" s="44">
        <v>2.4</v>
      </c>
      <c r="L1235" s="43">
        <f t="shared" si="204"/>
        <v>1.8875658225352192E-2</v>
      </c>
      <c r="M1235" s="43">
        <f t="shared" si="205"/>
        <v>0.37436722146948515</v>
      </c>
      <c r="N1235" s="43">
        <f t="shared" si="206"/>
        <v>0.41211853792018954</v>
      </c>
    </row>
    <row r="1236" spans="1:14" x14ac:dyDescent="0.25">
      <c r="A1236" s="11" t="s">
        <v>49</v>
      </c>
      <c r="B1236" s="11" t="s">
        <v>44</v>
      </c>
      <c r="C1236" s="11" t="s">
        <v>1</v>
      </c>
      <c r="D1236" s="11" t="s">
        <v>18</v>
      </c>
      <c r="E1236" s="49">
        <v>1274399</v>
      </c>
      <c r="F1236" s="15">
        <v>1.8</v>
      </c>
      <c r="G1236" s="16">
        <f t="shared" si="201"/>
        <v>45878.364000000001</v>
      </c>
      <c r="H1236" s="16">
        <f t="shared" si="202"/>
        <v>1228520.6359999999</v>
      </c>
      <c r="I1236" s="16">
        <f t="shared" si="203"/>
        <v>1320277.3640000001</v>
      </c>
      <c r="J1236" s="43">
        <v>0.4576951311313382</v>
      </c>
      <c r="K1236" s="44">
        <v>1.8</v>
      </c>
      <c r="L1236" s="43">
        <f t="shared" si="204"/>
        <v>1.6477024720728175E-2</v>
      </c>
      <c r="M1236" s="43">
        <f t="shared" si="205"/>
        <v>0.44121810641061004</v>
      </c>
      <c r="N1236" s="43">
        <f t="shared" si="206"/>
        <v>0.47417215585206635</v>
      </c>
    </row>
    <row r="1237" spans="1:14" x14ac:dyDescent="0.25">
      <c r="A1237" s="11" t="s">
        <v>49</v>
      </c>
      <c r="B1237" s="11" t="s">
        <v>44</v>
      </c>
      <c r="C1237" s="11" t="s">
        <v>0</v>
      </c>
      <c r="D1237" s="11" t="s">
        <v>18</v>
      </c>
      <c r="E1237" s="49">
        <v>7553366</v>
      </c>
      <c r="F1237" s="15">
        <v>1</v>
      </c>
      <c r="G1237" s="16">
        <f t="shared" si="201"/>
        <v>151067.32</v>
      </c>
      <c r="H1237" s="16">
        <f t="shared" si="202"/>
        <v>7402298.6799999997</v>
      </c>
      <c r="I1237" s="16">
        <f t="shared" si="203"/>
        <v>7704433.3200000003</v>
      </c>
      <c r="J1237" s="43">
        <v>0.50066927216833979</v>
      </c>
      <c r="K1237" s="44">
        <v>1</v>
      </c>
      <c r="L1237" s="43">
        <f t="shared" si="204"/>
        <v>1.0013385443366796E-2</v>
      </c>
      <c r="M1237" s="43">
        <f t="shared" si="205"/>
        <v>0.49065588672497301</v>
      </c>
      <c r="N1237" s="43">
        <f t="shared" si="206"/>
        <v>0.51068265761170661</v>
      </c>
    </row>
    <row r="1238" spans="1:14" x14ac:dyDescent="0.25">
      <c r="A1238" s="11" t="s">
        <v>49</v>
      </c>
      <c r="B1238" s="11" t="s">
        <v>44</v>
      </c>
      <c r="C1238" s="11" t="s">
        <v>21</v>
      </c>
      <c r="D1238" s="11" t="s">
        <v>57</v>
      </c>
      <c r="E1238" s="49">
        <v>36544</v>
      </c>
      <c r="F1238" s="15">
        <v>12.9</v>
      </c>
      <c r="G1238" s="16">
        <f t="shared" si="201"/>
        <v>9428.3520000000008</v>
      </c>
      <c r="H1238" s="16">
        <f t="shared" si="202"/>
        <v>27115.648000000001</v>
      </c>
      <c r="I1238" s="16">
        <f t="shared" si="203"/>
        <v>45972.351999999999</v>
      </c>
      <c r="J1238" s="43">
        <v>2.373850231252923E-2</v>
      </c>
      <c r="K1238" s="44">
        <v>12.9</v>
      </c>
      <c r="L1238" s="43">
        <f t="shared" si="204"/>
        <v>6.1245335966325408E-3</v>
      </c>
      <c r="M1238" s="43">
        <f t="shared" si="205"/>
        <v>1.761396871589669E-2</v>
      </c>
      <c r="N1238" s="43">
        <f t="shared" si="206"/>
        <v>2.986303590916177E-2</v>
      </c>
    </row>
    <row r="1239" spans="1:14" x14ac:dyDescent="0.25">
      <c r="A1239" s="11" t="s">
        <v>49</v>
      </c>
      <c r="B1239" s="11" t="s">
        <v>44</v>
      </c>
      <c r="C1239" s="11" t="s">
        <v>31</v>
      </c>
      <c r="D1239" s="11" t="s">
        <v>57</v>
      </c>
      <c r="E1239" s="49">
        <v>88637</v>
      </c>
      <c r="F1239" s="15">
        <v>10.3</v>
      </c>
      <c r="G1239" s="16">
        <f t="shared" si="201"/>
        <v>18259.222000000002</v>
      </c>
      <c r="H1239" s="16">
        <f t="shared" si="202"/>
        <v>70377.777999999991</v>
      </c>
      <c r="I1239" s="16">
        <f t="shared" si="203"/>
        <v>106896.22200000001</v>
      </c>
      <c r="J1239" s="43">
        <v>3.7589364699576001E-2</v>
      </c>
      <c r="K1239" s="44">
        <v>10.3</v>
      </c>
      <c r="L1239" s="43">
        <f t="shared" si="204"/>
        <v>7.7434091281126573E-3</v>
      </c>
      <c r="M1239" s="43">
        <f t="shared" si="205"/>
        <v>2.9845955571463342E-2</v>
      </c>
      <c r="N1239" s="43">
        <f t="shared" si="206"/>
        <v>4.533277382768866E-2</v>
      </c>
    </row>
    <row r="1240" spans="1:14" x14ac:dyDescent="0.25">
      <c r="A1240" s="11" t="s">
        <v>49</v>
      </c>
      <c r="B1240" s="11" t="s">
        <v>44</v>
      </c>
      <c r="C1240" s="11" t="s">
        <v>32</v>
      </c>
      <c r="D1240" s="11" t="s">
        <v>57</v>
      </c>
      <c r="E1240" s="49">
        <v>50407</v>
      </c>
      <c r="F1240" s="15">
        <v>13.8</v>
      </c>
      <c r="G1240" s="16">
        <f t="shared" si="201"/>
        <v>13912.332000000002</v>
      </c>
      <c r="H1240" s="16">
        <f t="shared" si="202"/>
        <v>36494.667999999998</v>
      </c>
      <c r="I1240" s="16">
        <f t="shared" si="203"/>
        <v>64319.332000000002</v>
      </c>
      <c r="J1240" s="43">
        <v>1.437931355159089E-2</v>
      </c>
      <c r="K1240" s="44">
        <v>13.8</v>
      </c>
      <c r="L1240" s="43">
        <f t="shared" si="204"/>
        <v>3.9686905402390856E-3</v>
      </c>
      <c r="M1240" s="43">
        <f t="shared" si="205"/>
        <v>1.0410623011351806E-2</v>
      </c>
      <c r="N1240" s="43">
        <f t="shared" si="206"/>
        <v>1.8348004091829975E-2</v>
      </c>
    </row>
    <row r="1241" spans="1:14" x14ac:dyDescent="0.25">
      <c r="A1241" s="11" t="s">
        <v>49</v>
      </c>
      <c r="B1241" s="11" t="s">
        <v>44</v>
      </c>
      <c r="C1241" s="11" t="s">
        <v>22</v>
      </c>
      <c r="D1241" s="11" t="s">
        <v>57</v>
      </c>
      <c r="E1241" s="49">
        <v>40843</v>
      </c>
      <c r="F1241" s="15">
        <v>15.6</v>
      </c>
      <c r="G1241" s="16">
        <f t="shared" si="201"/>
        <v>12743.015999999998</v>
      </c>
      <c r="H1241" s="16">
        <f t="shared" si="202"/>
        <v>28099.984000000004</v>
      </c>
      <c r="I1241" s="16">
        <f t="shared" si="203"/>
        <v>53586.015999999996</v>
      </c>
      <c r="J1241" s="43">
        <v>8.3367386804018163E-3</v>
      </c>
      <c r="K1241" s="44">
        <v>15.6</v>
      </c>
      <c r="L1241" s="43">
        <f t="shared" si="204"/>
        <v>2.6010624682853666E-3</v>
      </c>
      <c r="M1241" s="43">
        <f t="shared" si="205"/>
        <v>5.7356762121164497E-3</v>
      </c>
      <c r="N1241" s="43">
        <f t="shared" si="206"/>
        <v>1.0937801148687183E-2</v>
      </c>
    </row>
    <row r="1242" spans="1:14" x14ac:dyDescent="0.25">
      <c r="A1242" s="11" t="s">
        <v>49</v>
      </c>
      <c r="B1242" s="11" t="s">
        <v>44</v>
      </c>
      <c r="C1242" s="11" t="s">
        <v>1</v>
      </c>
      <c r="D1242" s="11" t="s">
        <v>57</v>
      </c>
      <c r="E1242" s="49">
        <v>8368</v>
      </c>
      <c r="F1242" s="15">
        <v>22.2</v>
      </c>
      <c r="G1242" s="16">
        <f t="shared" ref="G1242:G1261" si="207">2*(E1242*F1242/100)</f>
        <v>3715.3920000000003</v>
      </c>
      <c r="H1242" s="16">
        <f t="shared" ref="H1242:H1261" si="208">E1242-G1242</f>
        <v>4652.6080000000002</v>
      </c>
      <c r="I1242" s="16">
        <f t="shared" ref="I1242:I1261" si="209">E1242+G1242</f>
        <v>12083.392</v>
      </c>
      <c r="J1242" s="43">
        <v>3.005332597802602E-3</v>
      </c>
      <c r="K1242" s="44">
        <v>22.2</v>
      </c>
      <c r="L1242" s="43">
        <f t="shared" si="204"/>
        <v>1.3343676734243553E-3</v>
      </c>
      <c r="M1242" s="43">
        <f t="shared" si="205"/>
        <v>1.6709649243782467E-3</v>
      </c>
      <c r="N1242" s="43">
        <f t="shared" si="206"/>
        <v>4.3397002712269577E-3</v>
      </c>
    </row>
    <row r="1243" spans="1:14" x14ac:dyDescent="0.25">
      <c r="A1243" s="11" t="s">
        <v>49</v>
      </c>
      <c r="B1243" s="11" t="s">
        <v>44</v>
      </c>
      <c r="C1243" s="11" t="s">
        <v>0</v>
      </c>
      <c r="D1243" s="11" t="s">
        <v>57</v>
      </c>
      <c r="E1243" s="49">
        <v>224799</v>
      </c>
      <c r="F1243" s="15">
        <v>6.4</v>
      </c>
      <c r="G1243" s="16">
        <f t="shared" si="207"/>
        <v>28774.272000000001</v>
      </c>
      <c r="H1243" s="16">
        <f t="shared" si="208"/>
        <v>196024.728</v>
      </c>
      <c r="I1243" s="16">
        <f t="shared" si="209"/>
        <v>253573.272</v>
      </c>
      <c r="J1243" s="43">
        <v>1.4900635255086355E-2</v>
      </c>
      <c r="K1243" s="44">
        <v>6.4</v>
      </c>
      <c r="L1243" s="43">
        <f t="shared" si="204"/>
        <v>1.9072813126510535E-3</v>
      </c>
      <c r="M1243" s="43">
        <f t="shared" si="205"/>
        <v>1.2993353942435303E-2</v>
      </c>
      <c r="N1243" s="43">
        <f t="shared" si="206"/>
        <v>1.6807916567737408E-2</v>
      </c>
    </row>
    <row r="1244" spans="1:14" x14ac:dyDescent="0.25">
      <c r="A1244" s="11" t="s">
        <v>49</v>
      </c>
      <c r="B1244" s="11" t="s">
        <v>44</v>
      </c>
      <c r="C1244" s="11" t="s">
        <v>21</v>
      </c>
      <c r="D1244" s="11" t="s">
        <v>58</v>
      </c>
      <c r="E1244" s="49">
        <v>9642</v>
      </c>
      <c r="F1244" s="15">
        <v>25.6</v>
      </c>
      <c r="G1244" s="16">
        <f t="shared" si="207"/>
        <v>4936.7040000000006</v>
      </c>
      <c r="H1244" s="16">
        <f t="shared" si="208"/>
        <v>4705.2959999999994</v>
      </c>
      <c r="I1244" s="16">
        <f t="shared" si="209"/>
        <v>14578.704000000002</v>
      </c>
      <c r="J1244" s="43">
        <v>6.2633165306864831E-3</v>
      </c>
      <c r="K1244" s="44">
        <v>25.6</v>
      </c>
      <c r="L1244" s="43">
        <f t="shared" si="204"/>
        <v>3.2068180637114794E-3</v>
      </c>
      <c r="M1244" s="43">
        <f t="shared" si="205"/>
        <v>3.0564984669750037E-3</v>
      </c>
      <c r="N1244" s="43">
        <f t="shared" si="206"/>
        <v>9.470134594397963E-3</v>
      </c>
    </row>
    <row r="1245" spans="1:14" x14ac:dyDescent="0.25">
      <c r="A1245" s="11" t="s">
        <v>49</v>
      </c>
      <c r="B1245" s="11" t="s">
        <v>44</v>
      </c>
      <c r="C1245" s="11" t="s">
        <v>31</v>
      </c>
      <c r="D1245" s="11" t="s">
        <v>58</v>
      </c>
      <c r="E1245" s="49">
        <v>86207</v>
      </c>
      <c r="F1245" s="15">
        <v>10.3</v>
      </c>
      <c r="G1245" s="16">
        <f t="shared" si="207"/>
        <v>17758.642000000003</v>
      </c>
      <c r="H1245" s="16">
        <f t="shared" si="208"/>
        <v>68448.357999999993</v>
      </c>
      <c r="I1245" s="16">
        <f t="shared" si="209"/>
        <v>103965.64200000001</v>
      </c>
      <c r="J1245" s="43">
        <v>3.6558845207490649E-2</v>
      </c>
      <c r="K1245" s="44">
        <v>10.3</v>
      </c>
      <c r="L1245" s="43">
        <f t="shared" si="204"/>
        <v>7.5311221127430739E-3</v>
      </c>
      <c r="M1245" s="43">
        <f t="shared" si="205"/>
        <v>2.9027723094747576E-2</v>
      </c>
      <c r="N1245" s="43">
        <f t="shared" si="206"/>
        <v>4.4089967320233722E-2</v>
      </c>
    </row>
    <row r="1246" spans="1:14" x14ac:dyDescent="0.25">
      <c r="A1246" s="11" t="s">
        <v>49</v>
      </c>
      <c r="B1246" s="11" t="s">
        <v>44</v>
      </c>
      <c r="C1246" s="11" t="s">
        <v>32</v>
      </c>
      <c r="D1246" s="11" t="s">
        <v>58</v>
      </c>
      <c r="E1246" s="49">
        <v>119315</v>
      </c>
      <c r="F1246" s="15">
        <v>9.6999999999999993</v>
      </c>
      <c r="G1246" s="16">
        <f t="shared" si="207"/>
        <v>23147.11</v>
      </c>
      <c r="H1246" s="16">
        <f t="shared" si="208"/>
        <v>96167.89</v>
      </c>
      <c r="I1246" s="16">
        <f t="shared" si="209"/>
        <v>142462.10999999999</v>
      </c>
      <c r="J1246" s="43">
        <v>3.4036300442558912E-2</v>
      </c>
      <c r="K1246" s="44">
        <v>9.6999999999999993</v>
      </c>
      <c r="L1246" s="43">
        <f t="shared" si="204"/>
        <v>6.6030422858564287E-3</v>
      </c>
      <c r="M1246" s="43">
        <f t="shared" si="205"/>
        <v>2.7433258156702483E-2</v>
      </c>
      <c r="N1246" s="43">
        <f t="shared" si="206"/>
        <v>4.0639342728415337E-2</v>
      </c>
    </row>
    <row r="1247" spans="1:14" x14ac:dyDescent="0.25">
      <c r="A1247" s="11" t="s">
        <v>49</v>
      </c>
      <c r="B1247" s="11" t="s">
        <v>44</v>
      </c>
      <c r="C1247" s="11" t="s">
        <v>22</v>
      </c>
      <c r="D1247" s="11" t="s">
        <v>58</v>
      </c>
      <c r="E1247" s="49">
        <v>104797</v>
      </c>
      <c r="F1247" s="15">
        <v>9.8000000000000007</v>
      </c>
      <c r="G1247" s="16">
        <f t="shared" si="207"/>
        <v>20540.212000000003</v>
      </c>
      <c r="H1247" s="16">
        <f t="shared" si="208"/>
        <v>84256.788</v>
      </c>
      <c r="I1247" s="16">
        <f t="shared" si="209"/>
        <v>125337.212</v>
      </c>
      <c r="J1247" s="43">
        <v>2.1390818585561029E-2</v>
      </c>
      <c r="K1247" s="44">
        <v>9.8000000000000007</v>
      </c>
      <c r="L1247" s="43">
        <f t="shared" si="204"/>
        <v>4.1926004427699616E-3</v>
      </c>
      <c r="M1247" s="43">
        <f t="shared" si="205"/>
        <v>1.7198218142791068E-2</v>
      </c>
      <c r="N1247" s="43">
        <f t="shared" si="206"/>
        <v>2.558341902833099E-2</v>
      </c>
    </row>
    <row r="1248" spans="1:14" x14ac:dyDescent="0.25">
      <c r="A1248" s="11" t="s">
        <v>49</v>
      </c>
      <c r="B1248" s="11" t="s">
        <v>44</v>
      </c>
      <c r="C1248" s="11" t="s">
        <v>1</v>
      </c>
      <c r="D1248" s="11" t="s">
        <v>58</v>
      </c>
      <c r="E1248" s="49">
        <v>28736</v>
      </c>
      <c r="F1248" s="15">
        <v>12.6</v>
      </c>
      <c r="G1248" s="16">
        <f t="shared" si="207"/>
        <v>7241.4719999999998</v>
      </c>
      <c r="H1248" s="16">
        <f t="shared" si="208"/>
        <v>21494.527999999998</v>
      </c>
      <c r="I1248" s="16">
        <f t="shared" si="209"/>
        <v>35977.472000000002</v>
      </c>
      <c r="J1248" s="43">
        <v>1.0320415574863238E-2</v>
      </c>
      <c r="K1248" s="44">
        <v>12.6</v>
      </c>
      <c r="L1248" s="43">
        <f t="shared" si="204"/>
        <v>2.600744724865536E-3</v>
      </c>
      <c r="M1248" s="43">
        <f t="shared" si="205"/>
        <v>7.7196708499977021E-3</v>
      </c>
      <c r="N1248" s="43">
        <f t="shared" si="206"/>
        <v>1.2921160299728774E-2</v>
      </c>
    </row>
    <row r="1249" spans="1:14" x14ac:dyDescent="0.25">
      <c r="A1249" s="11" t="s">
        <v>49</v>
      </c>
      <c r="B1249" s="11" t="s">
        <v>44</v>
      </c>
      <c r="C1249" s="11" t="s">
        <v>0</v>
      </c>
      <c r="D1249" s="11" t="s">
        <v>58</v>
      </c>
      <c r="E1249" s="49">
        <v>348697</v>
      </c>
      <c r="F1249" s="15">
        <v>5.2</v>
      </c>
      <c r="G1249" s="16">
        <f t="shared" si="207"/>
        <v>36264.488000000005</v>
      </c>
      <c r="H1249" s="16">
        <f t="shared" si="208"/>
        <v>312432.51199999999</v>
      </c>
      <c r="I1249" s="16">
        <f t="shared" si="209"/>
        <v>384961.48800000001</v>
      </c>
      <c r="J1249" s="43">
        <v>2.3113122440681883E-2</v>
      </c>
      <c r="K1249" s="44">
        <v>5.2</v>
      </c>
      <c r="L1249" s="43">
        <f t="shared" si="204"/>
        <v>2.4037647338309158E-3</v>
      </c>
      <c r="M1249" s="43">
        <f t="shared" si="205"/>
        <v>2.0709357706850968E-2</v>
      </c>
      <c r="N1249" s="43">
        <f t="shared" si="206"/>
        <v>2.5516887174512799E-2</v>
      </c>
    </row>
    <row r="1250" spans="1:14" x14ac:dyDescent="0.25">
      <c r="A1250" s="11" t="s">
        <v>49</v>
      </c>
      <c r="B1250" s="11" t="s">
        <v>44</v>
      </c>
      <c r="C1250" s="11" t="s">
        <v>21</v>
      </c>
      <c r="D1250" s="11" t="s">
        <v>231</v>
      </c>
      <c r="E1250" s="49">
        <v>46186</v>
      </c>
      <c r="F1250" s="15">
        <v>12.1</v>
      </c>
      <c r="G1250" s="16">
        <f t="shared" si="207"/>
        <v>11177.011999999999</v>
      </c>
      <c r="H1250" s="16">
        <f t="shared" si="208"/>
        <v>35008.987999999998</v>
      </c>
      <c r="I1250" s="16">
        <f t="shared" si="209"/>
        <v>57363.012000000002</v>
      </c>
      <c r="J1250" s="43">
        <v>3.0001818843215716E-2</v>
      </c>
      <c r="K1250" s="44">
        <v>12.1</v>
      </c>
      <c r="L1250" s="43">
        <f t="shared" ref="L1250:L1255" si="210">2*(J1250*K1250/100)</f>
        <v>7.2604401600582028E-3</v>
      </c>
      <c r="M1250" s="43">
        <f t="shared" ref="M1250:M1255" si="211">J1250-L1250</f>
        <v>2.2741378683157513E-2</v>
      </c>
      <c r="N1250" s="43">
        <f t="shared" ref="N1250:N1255" si="212">J1250+L1250</f>
        <v>3.7262259003273915E-2</v>
      </c>
    </row>
    <row r="1251" spans="1:14" x14ac:dyDescent="0.25">
      <c r="A1251" s="11" t="s">
        <v>49</v>
      </c>
      <c r="B1251" s="11" t="s">
        <v>44</v>
      </c>
      <c r="C1251" s="11" t="s">
        <v>31</v>
      </c>
      <c r="D1251" s="11" t="s">
        <v>231</v>
      </c>
      <c r="E1251" s="49">
        <v>174844</v>
      </c>
      <c r="F1251" s="15">
        <v>7.7</v>
      </c>
      <c r="G1251" s="16">
        <f t="shared" si="207"/>
        <v>26925.976000000002</v>
      </c>
      <c r="H1251" s="16">
        <f t="shared" si="208"/>
        <v>147918.024</v>
      </c>
      <c r="I1251" s="16">
        <f t="shared" si="209"/>
        <v>201769.976</v>
      </c>
      <c r="J1251" s="43">
        <v>7.4148209907066651E-2</v>
      </c>
      <c r="K1251" s="44">
        <v>7.7</v>
      </c>
      <c r="L1251" s="43">
        <f t="shared" si="210"/>
        <v>1.1418824325688264E-2</v>
      </c>
      <c r="M1251" s="43">
        <f t="shared" si="211"/>
        <v>6.2729385581378388E-2</v>
      </c>
      <c r="N1251" s="43">
        <f t="shared" si="212"/>
        <v>8.5567034232754913E-2</v>
      </c>
    </row>
    <row r="1252" spans="1:14" x14ac:dyDescent="0.25">
      <c r="A1252" s="11" t="s">
        <v>49</v>
      </c>
      <c r="B1252" s="11" t="s">
        <v>44</v>
      </c>
      <c r="C1252" s="11" t="s">
        <v>32</v>
      </c>
      <c r="D1252" s="11" t="s">
        <v>231</v>
      </c>
      <c r="E1252" s="49">
        <v>169722</v>
      </c>
      <c r="F1252" s="15">
        <v>7.9</v>
      </c>
      <c r="G1252" s="16">
        <f t="shared" si="207"/>
        <v>26816.076000000001</v>
      </c>
      <c r="H1252" s="16">
        <f t="shared" si="208"/>
        <v>142905.924</v>
      </c>
      <c r="I1252" s="16">
        <f t="shared" si="209"/>
        <v>196538.076</v>
      </c>
      <c r="J1252" s="43">
        <v>4.84156139941498E-2</v>
      </c>
      <c r="K1252" s="44">
        <v>7.9</v>
      </c>
      <c r="L1252" s="43">
        <f t="shared" si="210"/>
        <v>7.6496670110756696E-3</v>
      </c>
      <c r="M1252" s="43">
        <f t="shared" si="211"/>
        <v>4.0765946983074133E-2</v>
      </c>
      <c r="N1252" s="43">
        <f t="shared" si="212"/>
        <v>5.6065281005225467E-2</v>
      </c>
    </row>
    <row r="1253" spans="1:14" x14ac:dyDescent="0.25">
      <c r="A1253" s="11" t="s">
        <v>49</v>
      </c>
      <c r="B1253" s="11" t="s">
        <v>44</v>
      </c>
      <c r="C1253" s="11" t="s">
        <v>22</v>
      </c>
      <c r="D1253" s="11" t="s">
        <v>231</v>
      </c>
      <c r="E1253" s="49">
        <v>145640</v>
      </c>
      <c r="F1253" s="15">
        <v>8.8000000000000007</v>
      </c>
      <c r="G1253" s="16">
        <f t="shared" si="207"/>
        <v>25632.639999999999</v>
      </c>
      <c r="H1253" s="16">
        <f t="shared" si="208"/>
        <v>120007.36</v>
      </c>
      <c r="I1253" s="16">
        <f t="shared" si="209"/>
        <v>171272.64</v>
      </c>
      <c r="J1253" s="43">
        <v>2.9727557265962844E-2</v>
      </c>
      <c r="K1253" s="44">
        <v>8.8000000000000007</v>
      </c>
      <c r="L1253" s="43">
        <f t="shared" si="210"/>
        <v>5.2320500788094601E-3</v>
      </c>
      <c r="M1253" s="43">
        <f t="shared" si="211"/>
        <v>2.4495507187153383E-2</v>
      </c>
      <c r="N1253" s="43">
        <f t="shared" si="212"/>
        <v>3.4959607344772305E-2</v>
      </c>
    </row>
    <row r="1254" spans="1:14" x14ac:dyDescent="0.25">
      <c r="A1254" s="11" t="s">
        <v>49</v>
      </c>
      <c r="B1254" s="11" t="s">
        <v>44</v>
      </c>
      <c r="C1254" s="11" t="s">
        <v>1</v>
      </c>
      <c r="D1254" s="11" t="s">
        <v>231</v>
      </c>
      <c r="E1254" s="49">
        <v>37104</v>
      </c>
      <c r="F1254" s="15">
        <v>10.6</v>
      </c>
      <c r="G1254" s="16">
        <f t="shared" si="207"/>
        <v>7866.0479999999989</v>
      </c>
      <c r="H1254" s="16">
        <f t="shared" si="208"/>
        <v>29237.952000000001</v>
      </c>
      <c r="I1254" s="16">
        <f t="shared" si="209"/>
        <v>44970.047999999995</v>
      </c>
      <c r="J1254" s="43">
        <v>1.3325748172665838E-2</v>
      </c>
      <c r="K1254" s="44">
        <v>10.6</v>
      </c>
      <c r="L1254" s="43">
        <f t="shared" si="210"/>
        <v>2.8250586126051577E-3</v>
      </c>
      <c r="M1254" s="43">
        <f t="shared" si="211"/>
        <v>1.0500689560060681E-2</v>
      </c>
      <c r="N1254" s="43">
        <f t="shared" si="212"/>
        <v>1.6150806785270998E-2</v>
      </c>
    </row>
    <row r="1255" spans="1:14" x14ac:dyDescent="0.25">
      <c r="A1255" s="11" t="s">
        <v>49</v>
      </c>
      <c r="B1255" s="11" t="s">
        <v>44</v>
      </c>
      <c r="C1255" s="11" t="s">
        <v>0</v>
      </c>
      <c r="D1255" s="11" t="s">
        <v>231</v>
      </c>
      <c r="E1255" s="49">
        <v>573496</v>
      </c>
      <c r="F1255" s="15">
        <v>4</v>
      </c>
      <c r="G1255" s="16">
        <f t="shared" si="207"/>
        <v>45879.68</v>
      </c>
      <c r="H1255" s="16">
        <f t="shared" si="208"/>
        <v>527616.31999999995</v>
      </c>
      <c r="I1255" s="16">
        <f t="shared" si="209"/>
        <v>619375.68000000005</v>
      </c>
      <c r="J1255" s="43">
        <v>3.8013757695768244E-2</v>
      </c>
      <c r="K1255" s="44">
        <v>4</v>
      </c>
      <c r="L1255" s="43">
        <f t="shared" si="210"/>
        <v>3.0411006156614595E-3</v>
      </c>
      <c r="M1255" s="43">
        <f t="shared" si="211"/>
        <v>3.4972657080106787E-2</v>
      </c>
      <c r="N1255" s="43">
        <f t="shared" si="212"/>
        <v>4.1054858311429701E-2</v>
      </c>
    </row>
    <row r="1256" spans="1:14" x14ac:dyDescent="0.25">
      <c r="A1256" s="11" t="s">
        <v>49</v>
      </c>
      <c r="B1256" s="11" t="s">
        <v>44</v>
      </c>
      <c r="C1256" s="11" t="s">
        <v>21</v>
      </c>
      <c r="D1256" s="11" t="s">
        <v>153</v>
      </c>
      <c r="E1256" s="49">
        <v>1539440</v>
      </c>
      <c r="F1256" s="15">
        <v>1.5</v>
      </c>
      <c r="G1256" s="16">
        <f t="shared" si="207"/>
        <v>46183.199999999997</v>
      </c>
      <c r="H1256" s="16">
        <f t="shared" si="208"/>
        <v>1493256.8</v>
      </c>
      <c r="I1256" s="16">
        <f t="shared" si="209"/>
        <v>1585623.2</v>
      </c>
      <c r="J1256" s="43">
        <v>1</v>
      </c>
      <c r="K1256" s="44">
        <v>1.5</v>
      </c>
      <c r="L1256" s="43">
        <f t="shared" ref="L1256:L1261" si="213">2*(J1256*K1256/100)</f>
        <v>0.03</v>
      </c>
      <c r="M1256" s="43">
        <f t="shared" ref="M1256:M1261" si="214">J1256-L1256</f>
        <v>0.97</v>
      </c>
      <c r="N1256" s="43">
        <f t="shared" ref="N1256:N1261" si="215">J1256+L1256</f>
        <v>1.03</v>
      </c>
    </row>
    <row r="1257" spans="1:14" x14ac:dyDescent="0.25">
      <c r="A1257" s="11" t="s">
        <v>49</v>
      </c>
      <c r="B1257" s="11" t="s">
        <v>44</v>
      </c>
      <c r="C1257" s="11" t="s">
        <v>31</v>
      </c>
      <c r="D1257" s="11" t="s">
        <v>153</v>
      </c>
      <c r="E1257" s="49">
        <v>2358034</v>
      </c>
      <c r="F1257" s="15">
        <v>1.7</v>
      </c>
      <c r="G1257" s="16">
        <f t="shared" si="207"/>
        <v>80173.156000000003</v>
      </c>
      <c r="H1257" s="16">
        <f t="shared" si="208"/>
        <v>2277860.844</v>
      </c>
      <c r="I1257" s="16">
        <f t="shared" si="209"/>
        <v>2438207.156</v>
      </c>
      <c r="J1257" s="43">
        <v>1</v>
      </c>
      <c r="K1257" s="44">
        <v>1.7</v>
      </c>
      <c r="L1257" s="43">
        <f t="shared" si="213"/>
        <v>3.4000000000000002E-2</v>
      </c>
      <c r="M1257" s="43">
        <f t="shared" si="214"/>
        <v>0.96599999999999997</v>
      </c>
      <c r="N1257" s="43">
        <f t="shared" si="215"/>
        <v>1.034</v>
      </c>
    </row>
    <row r="1258" spans="1:14" x14ac:dyDescent="0.25">
      <c r="A1258" s="11" t="s">
        <v>49</v>
      </c>
      <c r="B1258" s="11" t="s">
        <v>44</v>
      </c>
      <c r="C1258" s="11" t="s">
        <v>32</v>
      </c>
      <c r="D1258" s="11" t="s">
        <v>153</v>
      </c>
      <c r="E1258" s="49">
        <v>3505522</v>
      </c>
      <c r="F1258" s="15">
        <v>1.4</v>
      </c>
      <c r="G1258" s="16">
        <f t="shared" si="207"/>
        <v>98154.615999999995</v>
      </c>
      <c r="H1258" s="16">
        <f t="shared" si="208"/>
        <v>3407367.3840000001</v>
      </c>
      <c r="I1258" s="16">
        <f t="shared" si="209"/>
        <v>3603676.6159999999</v>
      </c>
      <c r="J1258" s="43">
        <v>1</v>
      </c>
      <c r="K1258" s="44">
        <v>1.4</v>
      </c>
      <c r="L1258" s="43">
        <f t="shared" si="213"/>
        <v>2.7999999999999997E-2</v>
      </c>
      <c r="M1258" s="43">
        <f t="shared" si="214"/>
        <v>0.97199999999999998</v>
      </c>
      <c r="N1258" s="43">
        <f t="shared" si="215"/>
        <v>1.028</v>
      </c>
    </row>
    <row r="1259" spans="1:14" x14ac:dyDescent="0.25">
      <c r="A1259" s="11" t="s">
        <v>49</v>
      </c>
      <c r="B1259" s="11" t="s">
        <v>44</v>
      </c>
      <c r="C1259" s="11" t="s">
        <v>22</v>
      </c>
      <c r="D1259" s="11" t="s">
        <v>153</v>
      </c>
      <c r="E1259" s="49">
        <v>4899158</v>
      </c>
      <c r="F1259" s="15">
        <v>1.2</v>
      </c>
      <c r="G1259" s="16">
        <f t="shared" si="207"/>
        <v>117579.79199999999</v>
      </c>
      <c r="H1259" s="16">
        <f t="shared" si="208"/>
        <v>4781578.2079999996</v>
      </c>
      <c r="I1259" s="16">
        <f t="shared" si="209"/>
        <v>5016737.7920000004</v>
      </c>
      <c r="J1259" s="43">
        <v>1</v>
      </c>
      <c r="K1259" s="44">
        <v>1.2</v>
      </c>
      <c r="L1259" s="43">
        <f t="shared" si="213"/>
        <v>2.4E-2</v>
      </c>
      <c r="M1259" s="43">
        <f t="shared" si="214"/>
        <v>0.97599999999999998</v>
      </c>
      <c r="N1259" s="43">
        <f t="shared" si="215"/>
        <v>1.024</v>
      </c>
    </row>
    <row r="1260" spans="1:14" x14ac:dyDescent="0.25">
      <c r="A1260" s="11" t="s">
        <v>49</v>
      </c>
      <c r="B1260" s="11" t="s">
        <v>44</v>
      </c>
      <c r="C1260" s="11" t="s">
        <v>1</v>
      </c>
      <c r="D1260" s="11" t="s">
        <v>153</v>
      </c>
      <c r="E1260" s="49">
        <v>2784384</v>
      </c>
      <c r="F1260" s="15">
        <v>1.1000000000000001</v>
      </c>
      <c r="G1260" s="16">
        <f t="shared" si="207"/>
        <v>61256.448000000004</v>
      </c>
      <c r="H1260" s="16">
        <f t="shared" si="208"/>
        <v>2723127.5520000001</v>
      </c>
      <c r="I1260" s="16">
        <f t="shared" si="209"/>
        <v>2845640.4479999999</v>
      </c>
      <c r="J1260" s="43">
        <v>1</v>
      </c>
      <c r="K1260" s="44">
        <v>1.1000000000000001</v>
      </c>
      <c r="L1260" s="43">
        <f t="shared" si="213"/>
        <v>2.2000000000000002E-2</v>
      </c>
      <c r="M1260" s="43">
        <f t="shared" si="214"/>
        <v>0.97799999999999998</v>
      </c>
      <c r="N1260" s="43">
        <f t="shared" si="215"/>
        <v>1.022</v>
      </c>
    </row>
    <row r="1261" spans="1:14" x14ac:dyDescent="0.25">
      <c r="A1261" s="11" t="s">
        <v>49</v>
      </c>
      <c r="B1261" s="11" t="s">
        <v>44</v>
      </c>
      <c r="C1261" s="11" t="s">
        <v>0</v>
      </c>
      <c r="D1261" s="11" t="s">
        <v>153</v>
      </c>
      <c r="E1261" s="49">
        <v>15086538</v>
      </c>
      <c r="F1261" s="15">
        <v>0.6</v>
      </c>
      <c r="G1261" s="16">
        <f t="shared" si="207"/>
        <v>181038.45599999998</v>
      </c>
      <c r="H1261" s="16">
        <f t="shared" si="208"/>
        <v>14905499.544</v>
      </c>
      <c r="I1261" s="16">
        <f t="shared" si="209"/>
        <v>15267576.456</v>
      </c>
      <c r="J1261" s="43">
        <v>1</v>
      </c>
      <c r="K1261" s="44">
        <v>0.6</v>
      </c>
      <c r="L1261" s="43">
        <f t="shared" si="213"/>
        <v>1.2E-2</v>
      </c>
      <c r="M1261" s="43">
        <f t="shared" si="214"/>
        <v>0.98799999999999999</v>
      </c>
      <c r="N1261" s="43">
        <f t="shared" si="215"/>
        <v>1.012</v>
      </c>
    </row>
    <row r="1262" spans="1:14" x14ac:dyDescent="0.25">
      <c r="A1262" s="11"/>
      <c r="B1262" s="11"/>
      <c r="C1262" s="11"/>
      <c r="D1262" s="11"/>
      <c r="E1262" s="12"/>
    </row>
    <row r="1263" spans="1:14" x14ac:dyDescent="0.25">
      <c r="A1263" s="11"/>
      <c r="B1263" s="11"/>
      <c r="C1263" s="11"/>
      <c r="D1263" s="11"/>
      <c r="E1263" s="12"/>
    </row>
    <row r="1264" spans="1:14" x14ac:dyDescent="0.25">
      <c r="A1264" s="11"/>
      <c r="B1264" s="11"/>
      <c r="C1264" s="11"/>
      <c r="D1264" s="11"/>
      <c r="E1264" s="12"/>
    </row>
    <row r="1265" spans="1:5" x14ac:dyDescent="0.25">
      <c r="A1265" s="11"/>
      <c r="B1265" s="11"/>
      <c r="C1265" s="11"/>
      <c r="D1265" s="11"/>
      <c r="E1265" s="12"/>
    </row>
    <row r="1266" spans="1:5" x14ac:dyDescent="0.25">
      <c r="A1266" s="11"/>
      <c r="B1266" s="11"/>
      <c r="C1266" s="11"/>
      <c r="D1266" s="11"/>
      <c r="E1266" s="12"/>
    </row>
    <row r="1267" spans="1:5" x14ac:dyDescent="0.25">
      <c r="A1267" s="11"/>
      <c r="B1267" s="11"/>
      <c r="C1267" s="11"/>
      <c r="D1267" s="11"/>
      <c r="E1267" s="12"/>
    </row>
    <row r="1268" spans="1:5" x14ac:dyDescent="0.25">
      <c r="A1268" s="11"/>
      <c r="B1268" s="11"/>
      <c r="C1268" s="11"/>
      <c r="D1268" s="11"/>
      <c r="E1268" s="12"/>
    </row>
    <row r="1269" spans="1:5" x14ac:dyDescent="0.25">
      <c r="A1269" s="11"/>
      <c r="B1269" s="11"/>
      <c r="C1269" s="11"/>
      <c r="D1269" s="11"/>
      <c r="E1269" s="12"/>
    </row>
  </sheetData>
  <sortState ref="A1082:W1261">
    <sortCondition ref="B1082:B1261"/>
    <sortCondition ref="D1082:D1261"/>
    <sortCondition ref="C1082:C12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ReadMe</vt:lpstr>
      <vt:lpstr>Gender Balance</vt:lpstr>
      <vt:lpstr>Tables</vt:lpstr>
      <vt:lpstr>pivottabledata</vt:lpstr>
      <vt:lpstr>'Gender Balance'!Genderage</vt:lpstr>
      <vt:lpstr>'Gender Balance'!Genderagegroups</vt:lpstr>
      <vt:lpstr>'Gender Balance'!Genderdata1</vt:lpstr>
      <vt:lpstr>'Gender Balance'!Genderdata2</vt:lpstr>
      <vt:lpstr>Genderdata3</vt:lpstr>
      <vt:lpstr>'Gender Balance'!Genderdata4</vt:lpstr>
      <vt:lpstr>ratioA</vt:lpstr>
      <vt:lpstr>ratioACofV</vt:lpstr>
      <vt:lpstr>'Gender Balance'!Ratiobehaviour</vt:lpstr>
      <vt:lpstr>'Gender Balance'!ratiobehaviourname</vt:lpstr>
      <vt:lpstr>'Gender Balance'!ratiodata</vt:lpstr>
      <vt:lpstr>ratiodata</vt:lpstr>
      <vt:lpstr>'Gender Balance'!ratiodata2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Chan</dc:creator>
  <cp:lastModifiedBy>Cynthia Callard</cp:lastModifiedBy>
  <dcterms:created xsi:type="dcterms:W3CDTF">2012-04-20T08:59:19Z</dcterms:created>
  <dcterms:modified xsi:type="dcterms:W3CDTF">2016-07-13T19:01:50Z</dcterms:modified>
</cp:coreProperties>
</file>