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\Dropbox\HCContract-CCHS\RevisedFinalVersion\"/>
    </mc:Choice>
  </mc:AlternateContent>
  <bookViews>
    <workbookView xWindow="0" yWindow="0" windowWidth="25530" windowHeight="7290"/>
  </bookViews>
  <sheets>
    <sheet name="Sheet1" sheetId="22" r:id="rId1"/>
    <sheet name="Table 1" sheetId="20" r:id="rId2"/>
    <sheet name="Table2" sheetId="21" r:id="rId3"/>
    <sheet name="pivottable" sheetId="16" r:id="rId4"/>
  </sheets>
  <definedNames>
    <definedName name="age" localSheetId="2">Table2!$B$16:$B$17</definedName>
    <definedName name="age">'Table 1'!$B$15:$B$16</definedName>
    <definedName name="agevalue1" localSheetId="2">Table2!$B$18</definedName>
    <definedName name="agevalue1">'Table 1'!$B$17</definedName>
    <definedName name="agevalue2" localSheetId="2">Table2!$B$24</definedName>
    <definedName name="agevalue2">'Table 1'!$B$23</definedName>
    <definedName name="Range1" localSheetId="2">Table2!$F$122:$AP$163</definedName>
    <definedName name="Range1">'Table 1'!$F$109:$AP$150</definedName>
    <definedName name="Range2" localSheetId="2">Table2!$F$168:$AW$209</definedName>
    <definedName name="Range2">'Table 1'!$F$155:$AW$196</definedName>
    <definedName name="Range3" localSheetId="2">Table2!$F$215:$AS$256</definedName>
    <definedName name="Range3">'Table 1'!$F$202:$AS$243</definedName>
    <definedName name="range4" localSheetId="2">Table2!$G$262:$AM$303</definedName>
    <definedName name="range4">'Table 1'!$G$249:$AM$290</definedName>
    <definedName name="sex" localSheetId="2">Table2!$B$11:$B$13</definedName>
    <definedName name="sex">'Table 1'!$B$10:$B$12</definedName>
    <definedName name="sexvalue1" localSheetId="2">Table2!$B$14</definedName>
    <definedName name="sexvalue1">'Table 1'!$B$13</definedName>
    <definedName name="sexvalue2" localSheetId="2">Table2!$B$21</definedName>
    <definedName name="sexvalue2">'Table 1'!$B$20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0" l="1"/>
  <c r="G54" i="21"/>
  <c r="E54" i="21"/>
  <c r="F35" i="21"/>
  <c r="O35" i="21" s="1"/>
  <c r="O42" i="21" s="1"/>
  <c r="O34" i="21"/>
  <c r="O41" i="21" s="1"/>
  <c r="F31" i="21"/>
  <c r="O31" i="21" s="1"/>
  <c r="O38" i="21" s="1"/>
  <c r="F30" i="21"/>
  <c r="O30" i="21" s="1"/>
  <c r="O37" i="21" s="1"/>
  <c r="B24" i="21"/>
  <c r="Z86" i="21" s="1"/>
  <c r="T41" i="21" s="1"/>
  <c r="B21" i="21"/>
  <c r="F38" i="21" l="1"/>
  <c r="AA86" i="21"/>
  <c r="U41" i="21" s="1"/>
  <c r="G76" i="21"/>
  <c r="T67" i="21"/>
  <c r="P76" i="21"/>
  <c r="I85" i="21"/>
  <c r="AB86" i="21"/>
  <c r="V41" i="21" s="1"/>
  <c r="Z66" i="21"/>
  <c r="E67" i="21"/>
  <c r="J67" i="21"/>
  <c r="J68" i="21"/>
  <c r="H76" i="21"/>
  <c r="H77" i="21"/>
  <c r="O67" i="21"/>
  <c r="O68" i="21"/>
  <c r="V67" i="21"/>
  <c r="AA67" i="21"/>
  <c r="U33" i="21" s="1"/>
  <c r="AA68" i="21"/>
  <c r="U34" i="21" s="1"/>
  <c r="Q76" i="21"/>
  <c r="Q77" i="21"/>
  <c r="W76" i="21"/>
  <c r="W77" i="21"/>
  <c r="E85" i="21"/>
  <c r="J85" i="21"/>
  <c r="J86" i="21"/>
  <c r="Q85" i="21"/>
  <c r="J40" i="21" s="1"/>
  <c r="Q86" i="21"/>
  <c r="J41" i="21" s="1"/>
  <c r="W85" i="21"/>
  <c r="W86" i="21"/>
  <c r="O65" i="21"/>
  <c r="H30" i="21" s="1"/>
  <c r="H68" i="21"/>
  <c r="N67" i="21"/>
  <c r="Y67" i="21"/>
  <c r="S33" i="21" s="1"/>
  <c r="O77" i="21"/>
  <c r="H85" i="21"/>
  <c r="O86" i="21"/>
  <c r="I68" i="21"/>
  <c r="T68" i="21"/>
  <c r="V77" i="21"/>
  <c r="I86" i="21"/>
  <c r="AA69" i="21"/>
  <c r="K67" i="21"/>
  <c r="F111" i="21" s="1"/>
  <c r="K68" i="21"/>
  <c r="F112" i="21" s="1"/>
  <c r="I76" i="21"/>
  <c r="I77" i="21"/>
  <c r="P67" i="21"/>
  <c r="P68" i="21"/>
  <c r="V68" i="21"/>
  <c r="AB67" i="21"/>
  <c r="AB68" i="21"/>
  <c r="R76" i="21"/>
  <c r="R77" i="21"/>
  <c r="X76" i="21"/>
  <c r="X77" i="21"/>
  <c r="E86" i="21"/>
  <c r="K85" i="21"/>
  <c r="K86" i="21"/>
  <c r="R85" i="21"/>
  <c r="K40" i="21" s="1"/>
  <c r="R86" i="21"/>
  <c r="K41" i="21" s="1"/>
  <c r="X85" i="21"/>
  <c r="R40" i="21" s="1"/>
  <c r="X86" i="21"/>
  <c r="R41" i="21" s="1"/>
  <c r="J84" i="21"/>
  <c r="F76" i="21"/>
  <c r="S67" i="21"/>
  <c r="L33" i="21" s="1"/>
  <c r="Y68" i="21"/>
  <c r="S34" i="21" s="1"/>
  <c r="V76" i="21"/>
  <c r="AA77" i="21"/>
  <c r="O85" i="21"/>
  <c r="AA85" i="21"/>
  <c r="U40" i="21" s="1"/>
  <c r="I67" i="21"/>
  <c r="N68" i="21"/>
  <c r="Z68" i="21"/>
  <c r="T34" i="21" s="1"/>
  <c r="AB76" i="21"/>
  <c r="P85" i="21"/>
  <c r="I40" i="21" s="1"/>
  <c r="V86" i="21"/>
  <c r="F58" i="21"/>
  <c r="H46" i="21" s="1"/>
  <c r="H64" i="21"/>
  <c r="H94" i="21" s="1"/>
  <c r="I73" i="21"/>
  <c r="F67" i="21"/>
  <c r="F68" i="21"/>
  <c r="E76" i="21"/>
  <c r="J76" i="21"/>
  <c r="J77" i="21"/>
  <c r="Q67" i="21"/>
  <c r="J33" i="21" s="1"/>
  <c r="Q68" i="21"/>
  <c r="J34" i="21" s="1"/>
  <c r="W67" i="21"/>
  <c r="W68" i="21"/>
  <c r="N76" i="21"/>
  <c r="S76" i="21"/>
  <c r="S77" i="21"/>
  <c r="Y76" i="21"/>
  <c r="Y77" i="21"/>
  <c r="F85" i="21"/>
  <c r="F86" i="21"/>
  <c r="N85" i="21"/>
  <c r="S85" i="21"/>
  <c r="L40" i="21" s="1"/>
  <c r="S86" i="21"/>
  <c r="L41" i="21" s="1"/>
  <c r="Y85" i="21"/>
  <c r="S40" i="21" s="1"/>
  <c r="Y86" i="21"/>
  <c r="S41" i="21" s="1"/>
  <c r="H67" i="21"/>
  <c r="F77" i="21"/>
  <c r="S68" i="21"/>
  <c r="L34" i="21" s="1"/>
  <c r="O76" i="21"/>
  <c r="AA76" i="21"/>
  <c r="H86" i="21"/>
  <c r="V85" i="21"/>
  <c r="F66" i="21"/>
  <c r="G77" i="21"/>
  <c r="Z67" i="21"/>
  <c r="T33" i="21" s="1"/>
  <c r="P77" i="21"/>
  <c r="AB77" i="21"/>
  <c r="P86" i="21"/>
  <c r="I41" i="21" s="1"/>
  <c r="AB85" i="21"/>
  <c r="V40" i="21" s="1"/>
  <c r="T58" i="21"/>
  <c r="E68" i="21"/>
  <c r="W64" i="21"/>
  <c r="I75" i="21"/>
  <c r="G67" i="21"/>
  <c r="E111" i="21" s="1"/>
  <c r="G68" i="21"/>
  <c r="E112" i="21" s="1"/>
  <c r="E77" i="21"/>
  <c r="K76" i="21"/>
  <c r="K77" i="21"/>
  <c r="R67" i="21"/>
  <c r="K33" i="21" s="1"/>
  <c r="R68" i="21"/>
  <c r="K34" i="21" s="1"/>
  <c r="X67" i="21"/>
  <c r="X68" i="21"/>
  <c r="N77" i="21"/>
  <c r="T76" i="21"/>
  <c r="T77" i="21"/>
  <c r="Z76" i="21"/>
  <c r="Z77" i="21"/>
  <c r="G85" i="21"/>
  <c r="G86" i="21"/>
  <c r="N86" i="21"/>
  <c r="T85" i="21"/>
  <c r="M40" i="21" s="1"/>
  <c r="T86" i="21"/>
  <c r="M41" i="21" s="1"/>
  <c r="Z85" i="21"/>
  <c r="T40" i="21" s="1"/>
  <c r="I53" i="21"/>
  <c r="F46" i="21" s="1"/>
  <c r="W88" i="21"/>
  <c r="P42" i="21" s="1"/>
  <c r="P88" i="21"/>
  <c r="I42" i="21" s="1"/>
  <c r="H88" i="21"/>
  <c r="Z87" i="21"/>
  <c r="T39" i="21" s="1"/>
  <c r="S87" i="21"/>
  <c r="L39" i="21" s="1"/>
  <c r="K87" i="21"/>
  <c r="E87" i="21"/>
  <c r="W84" i="21"/>
  <c r="Q38" i="21" s="1"/>
  <c r="P84" i="21"/>
  <c r="I38" i="21" s="1"/>
  <c r="H84" i="21"/>
  <c r="Z83" i="21"/>
  <c r="T37" i="21" s="1"/>
  <c r="S83" i="21"/>
  <c r="L37" i="21" s="1"/>
  <c r="K83" i="21"/>
  <c r="E83" i="21"/>
  <c r="W82" i="21"/>
  <c r="P82" i="21"/>
  <c r="H82" i="21"/>
  <c r="Z79" i="21"/>
  <c r="S79" i="21"/>
  <c r="K79" i="21"/>
  <c r="E79" i="21"/>
  <c r="W78" i="21"/>
  <c r="P78" i="21"/>
  <c r="H78" i="21"/>
  <c r="Z75" i="21"/>
  <c r="S75" i="21"/>
  <c r="K75" i="21"/>
  <c r="E75" i="21"/>
  <c r="W74" i="21"/>
  <c r="P74" i="21"/>
  <c r="H74" i="21"/>
  <c r="Z73" i="21"/>
  <c r="S73" i="21"/>
  <c r="K73" i="21"/>
  <c r="E73" i="21"/>
  <c r="W70" i="21"/>
  <c r="P70" i="21"/>
  <c r="N114" i="21" s="1"/>
  <c r="H70" i="21"/>
  <c r="Z69" i="21"/>
  <c r="S69" i="21"/>
  <c r="K69" i="21"/>
  <c r="E69" i="21"/>
  <c r="W66" i="21"/>
  <c r="P66" i="21"/>
  <c r="N110" i="21" s="1"/>
  <c r="H66" i="21"/>
  <c r="Z65" i="21"/>
  <c r="S65" i="21"/>
  <c r="K65" i="21"/>
  <c r="E65" i="21"/>
  <c r="AB88" i="21"/>
  <c r="V88" i="21"/>
  <c r="O88" i="21"/>
  <c r="H42" i="21" s="1"/>
  <c r="G88" i="21"/>
  <c r="Y87" i="21"/>
  <c r="S39" i="21" s="1"/>
  <c r="R87" i="21"/>
  <c r="K39" i="21" s="1"/>
  <c r="J87" i="21"/>
  <c r="AB84" i="21"/>
  <c r="V38" i="21" s="1"/>
  <c r="V84" i="21"/>
  <c r="P38" i="21" s="1"/>
  <c r="O84" i="21"/>
  <c r="H38" i="21" s="1"/>
  <c r="G84" i="21"/>
  <c r="Y83" i="21"/>
  <c r="S37" i="21" s="1"/>
  <c r="R83" i="21"/>
  <c r="K37" i="21" s="1"/>
  <c r="J83" i="21"/>
  <c r="AB82" i="21"/>
  <c r="V82" i="21"/>
  <c r="O82" i="21"/>
  <c r="G82" i="21"/>
  <c r="Y79" i="21"/>
  <c r="R79" i="21"/>
  <c r="J79" i="21"/>
  <c r="AB78" i="21"/>
  <c r="V78" i="21"/>
  <c r="O78" i="21"/>
  <c r="G78" i="21"/>
  <c r="Y75" i="21"/>
  <c r="R75" i="21"/>
  <c r="J75" i="21"/>
  <c r="AB74" i="21"/>
  <c r="V74" i="21"/>
  <c r="O74" i="21"/>
  <c r="G74" i="21"/>
  <c r="Y73" i="21"/>
  <c r="R73" i="21"/>
  <c r="J73" i="21"/>
  <c r="AB70" i="21"/>
  <c r="W114" i="21" s="1"/>
  <c r="V70" i="21"/>
  <c r="AA88" i="21"/>
  <c r="T42" i="21" s="1"/>
  <c r="T88" i="21"/>
  <c r="M42" i="21" s="1"/>
  <c r="N88" i="21"/>
  <c r="G42" i="21" s="1"/>
  <c r="F88" i="21"/>
  <c r="X87" i="21"/>
  <c r="R39" i="21" s="1"/>
  <c r="Q87" i="21"/>
  <c r="J39" i="21" s="1"/>
  <c r="I87" i="21"/>
  <c r="AA84" i="21"/>
  <c r="U38" i="21" s="1"/>
  <c r="T84" i="21"/>
  <c r="M38" i="21" s="1"/>
  <c r="N84" i="21"/>
  <c r="G38" i="21" s="1"/>
  <c r="F84" i="21"/>
  <c r="X83" i="21"/>
  <c r="R37" i="21" s="1"/>
  <c r="Q83" i="21"/>
  <c r="J37" i="21" s="1"/>
  <c r="I83" i="21"/>
  <c r="AA82" i="21"/>
  <c r="T82" i="21"/>
  <c r="N82" i="21"/>
  <c r="F82" i="21"/>
  <c r="X79" i="21"/>
  <c r="Q79" i="21"/>
  <c r="I79" i="21"/>
  <c r="AA78" i="21"/>
  <c r="T78" i="21"/>
  <c r="N78" i="21"/>
  <c r="F78" i="21"/>
  <c r="X75" i="21"/>
  <c r="Q75" i="21"/>
  <c r="Z88" i="21"/>
  <c r="S42" i="21" s="1"/>
  <c r="S88" i="21"/>
  <c r="L42" i="21" s="1"/>
  <c r="K88" i="21"/>
  <c r="E88" i="21"/>
  <c r="W87" i="21"/>
  <c r="Q39" i="21" s="1"/>
  <c r="P87" i="21"/>
  <c r="I39" i="21" s="1"/>
  <c r="H87" i="21"/>
  <c r="Z84" i="21"/>
  <c r="T38" i="21" s="1"/>
  <c r="S84" i="21"/>
  <c r="L38" i="21" s="1"/>
  <c r="K84" i="21"/>
  <c r="E84" i="21"/>
  <c r="W83" i="21"/>
  <c r="Q37" i="21" s="1"/>
  <c r="P83" i="21"/>
  <c r="I37" i="21" s="1"/>
  <c r="H83" i="21"/>
  <c r="Z82" i="21"/>
  <c r="S82" i="21"/>
  <c r="K82" i="21"/>
  <c r="E82" i="21"/>
  <c r="W79" i="21"/>
  <c r="P79" i="21"/>
  <c r="H79" i="21"/>
  <c r="Z78" i="21"/>
  <c r="S78" i="21"/>
  <c r="K78" i="21"/>
  <c r="E78" i="21"/>
  <c r="W75" i="21"/>
  <c r="P75" i="21"/>
  <c r="H75" i="21"/>
  <c r="Z74" i="21"/>
  <c r="S74" i="21"/>
  <c r="X88" i="21"/>
  <c r="Q42" i="21" s="1"/>
  <c r="Q88" i="21"/>
  <c r="J42" i="21" s="1"/>
  <c r="I88" i="21"/>
  <c r="AA87" i="21"/>
  <c r="U39" i="21" s="1"/>
  <c r="T87" i="21"/>
  <c r="M39" i="21" s="1"/>
  <c r="N87" i="21"/>
  <c r="G39" i="21" s="1"/>
  <c r="F87" i="21"/>
  <c r="X84" i="21"/>
  <c r="R38" i="21" s="1"/>
  <c r="Q84" i="21"/>
  <c r="J38" i="21" s="1"/>
  <c r="I84" i="21"/>
  <c r="AA83" i="21"/>
  <c r="U37" i="21" s="1"/>
  <c r="T83" i="21"/>
  <c r="M37" i="21" s="1"/>
  <c r="N83" i="21"/>
  <c r="G37" i="21" s="1"/>
  <c r="F83" i="21"/>
  <c r="X82" i="21"/>
  <c r="Q82" i="21"/>
  <c r="I82" i="21"/>
  <c r="AA79" i="21"/>
  <c r="T79" i="21"/>
  <c r="N79" i="21"/>
  <c r="F79" i="21"/>
  <c r="X78" i="21"/>
  <c r="Q78" i="21"/>
  <c r="I78" i="21"/>
  <c r="AA75" i="21"/>
  <c r="T75" i="21"/>
  <c r="N75" i="21"/>
  <c r="F75" i="21"/>
  <c r="X74" i="21"/>
  <c r="Q74" i="21"/>
  <c r="I74" i="21"/>
  <c r="AA73" i="21"/>
  <c r="T73" i="21"/>
  <c r="N73" i="21"/>
  <c r="F73" i="21"/>
  <c r="X70" i="21"/>
  <c r="V114" i="21" s="1"/>
  <c r="Q70" i="21"/>
  <c r="R88" i="21"/>
  <c r="K42" i="21" s="1"/>
  <c r="Y84" i="21"/>
  <c r="S38" i="21" s="1"/>
  <c r="G83" i="21"/>
  <c r="O79" i="21"/>
  <c r="V75" i="21"/>
  <c r="T74" i="21"/>
  <c r="E74" i="21"/>
  <c r="P73" i="21"/>
  <c r="Z70" i="21"/>
  <c r="N70" i="21"/>
  <c r="E70" i="21"/>
  <c r="V69" i="21"/>
  <c r="N69" i="21"/>
  <c r="AB66" i="21"/>
  <c r="W110" i="21" s="1"/>
  <c r="T66" i="21"/>
  <c r="O110" i="21" s="1"/>
  <c r="K66" i="21"/>
  <c r="AB65" i="21"/>
  <c r="W109" i="21" s="1"/>
  <c r="T65" i="21"/>
  <c r="O109" i="21" s="1"/>
  <c r="J65" i="21"/>
  <c r="AA64" i="21"/>
  <c r="AA95" i="21" s="1"/>
  <c r="T64" i="21"/>
  <c r="O108" i="21" s="1"/>
  <c r="N64" i="21"/>
  <c r="F64" i="21"/>
  <c r="F100" i="21" s="1"/>
  <c r="X58" i="21"/>
  <c r="R58" i="21"/>
  <c r="J58" i="21"/>
  <c r="L46" i="21" s="1"/>
  <c r="J88" i="21"/>
  <c r="R84" i="21"/>
  <c r="K38" i="21" s="1"/>
  <c r="Y82" i="21"/>
  <c r="G79" i="21"/>
  <c r="O75" i="21"/>
  <c r="R74" i="21"/>
  <c r="AB73" i="21"/>
  <c r="O73" i="21"/>
  <c r="Y70" i="21"/>
  <c r="K70" i="21"/>
  <c r="AB69" i="21"/>
  <c r="W113" i="21" s="1"/>
  <c r="T69" i="21"/>
  <c r="O113" i="21" s="1"/>
  <c r="J69" i="21"/>
  <c r="AA66" i="21"/>
  <c r="S66" i="21"/>
  <c r="J66" i="21"/>
  <c r="AA65" i="21"/>
  <c r="R65" i="21"/>
  <c r="I65" i="21"/>
  <c r="Z64" i="21"/>
  <c r="S64" i="21"/>
  <c r="S93" i="21" s="1"/>
  <c r="K64" i="21"/>
  <c r="E64" i="21"/>
  <c r="E94" i="21" s="1"/>
  <c r="W58" i="21"/>
  <c r="Q58" i="21"/>
  <c r="I58" i="21"/>
  <c r="K46" i="21" s="1"/>
  <c r="V87" i="21"/>
  <c r="P39" i="21" s="1"/>
  <c r="AB83" i="21"/>
  <c r="V37" i="21" s="1"/>
  <c r="J82" i="21"/>
  <c r="R78" i="21"/>
  <c r="G75" i="21"/>
  <c r="K74" i="21"/>
  <c r="W73" i="21"/>
  <c r="H73" i="21"/>
  <c r="S70" i="21"/>
  <c r="I70" i="21"/>
  <c r="Y69" i="21"/>
  <c r="Q69" i="21"/>
  <c r="H69" i="21"/>
  <c r="Y66" i="21"/>
  <c r="Q66" i="21"/>
  <c r="G66" i="21"/>
  <c r="E110" i="21" s="1"/>
  <c r="X65" i="21"/>
  <c r="V109" i="21" s="1"/>
  <c r="P65" i="21"/>
  <c r="N109" i="21" s="1"/>
  <c r="G65" i="21"/>
  <c r="E109" i="21" s="1"/>
  <c r="X64" i="21"/>
  <c r="Q64" i="21"/>
  <c r="I64" i="21"/>
  <c r="I93" i="21" s="1"/>
  <c r="AA58" i="21"/>
  <c r="U58" i="21"/>
  <c r="O58" i="21"/>
  <c r="G58" i="21"/>
  <c r="O87" i="21"/>
  <c r="H39" i="21" s="1"/>
  <c r="V83" i="21"/>
  <c r="P37" i="21" s="1"/>
  <c r="AB79" i="21"/>
  <c r="J78" i="21"/>
  <c r="AA74" i="21"/>
  <c r="J74" i="21"/>
  <c r="V73" i="21"/>
  <c r="G73" i="21"/>
  <c r="R70" i="21"/>
  <c r="G70" i="21"/>
  <c r="E114" i="21" s="1"/>
  <c r="X69" i="21"/>
  <c r="V113" i="21" s="1"/>
  <c r="P69" i="21"/>
  <c r="N113" i="21" s="1"/>
  <c r="G69" i="21"/>
  <c r="E113" i="21" s="1"/>
  <c r="X66" i="21"/>
  <c r="V110" i="21" s="1"/>
  <c r="F41" i="21"/>
  <c r="N58" i="21"/>
  <c r="Z58" i="21"/>
  <c r="P64" i="21"/>
  <c r="F65" i="21"/>
  <c r="W65" i="21"/>
  <c r="O66" i="21"/>
  <c r="O69" i="21"/>
  <c r="O70" i="21"/>
  <c r="F74" i="21"/>
  <c r="V79" i="21"/>
  <c r="Y88" i="21"/>
  <c r="R42" i="21" s="1"/>
  <c r="T31" i="21"/>
  <c r="I54" i="21"/>
  <c r="P58" i="21"/>
  <c r="AB58" i="21"/>
  <c r="R64" i="21"/>
  <c r="H65" i="21"/>
  <c r="Y65" i="21"/>
  <c r="R66" i="21"/>
  <c r="R69" i="21"/>
  <c r="T70" i="21"/>
  <c r="O114" i="21" s="1"/>
  <c r="N74" i="21"/>
  <c r="R82" i="21"/>
  <c r="F37" i="21"/>
  <c r="F42" i="21"/>
  <c r="E58" i="21"/>
  <c r="S58" i="21"/>
  <c r="G64" i="21"/>
  <c r="G93" i="21" s="1"/>
  <c r="V64" i="21"/>
  <c r="N65" i="21"/>
  <c r="E66" i="21"/>
  <c r="V66" i="21"/>
  <c r="W69" i="21"/>
  <c r="AA70" i="21"/>
  <c r="Y74" i="21"/>
  <c r="O83" i="21"/>
  <c r="H37" i="21" s="1"/>
  <c r="H58" i="21"/>
  <c r="J46" i="21" s="1"/>
  <c r="V58" i="21"/>
  <c r="J64" i="21"/>
  <c r="J93" i="21" s="1"/>
  <c r="Y64" i="21"/>
  <c r="Q65" i="21"/>
  <c r="I66" i="21"/>
  <c r="F69" i="21"/>
  <c r="F70" i="21"/>
  <c r="Q73" i="21"/>
  <c r="AB75" i="21"/>
  <c r="G87" i="21"/>
  <c r="U32" i="21"/>
  <c r="I56" i="21"/>
  <c r="I55" i="21"/>
  <c r="K58" i="21"/>
  <c r="Y58" i="21"/>
  <c r="O64" i="21"/>
  <c r="AB64" i="21"/>
  <c r="W108" i="21" s="1"/>
  <c r="V65" i="21"/>
  <c r="N66" i="21"/>
  <c r="I69" i="21"/>
  <c r="J70" i="21"/>
  <c r="X73" i="21"/>
  <c r="Y78" i="21"/>
  <c r="AB87" i="21"/>
  <c r="V39" i="21" s="1"/>
  <c r="Y93" i="21" l="1"/>
  <c r="R93" i="21"/>
  <c r="H93" i="21"/>
  <c r="W93" i="21"/>
  <c r="G112" i="21"/>
  <c r="H112" i="21" s="1"/>
  <c r="I112" i="21"/>
  <c r="G111" i="21"/>
  <c r="O91" i="21"/>
  <c r="W94" i="21"/>
  <c r="K93" i="21"/>
  <c r="W111" i="21"/>
  <c r="V33" i="21"/>
  <c r="V112" i="21"/>
  <c r="R34" i="21"/>
  <c r="V111" i="21"/>
  <c r="R33" i="21"/>
  <c r="N112" i="21"/>
  <c r="I34" i="21"/>
  <c r="N111" i="21"/>
  <c r="I33" i="21"/>
  <c r="O111" i="21"/>
  <c r="M33" i="21"/>
  <c r="I111" i="21"/>
  <c r="J111" i="21" s="1"/>
  <c r="K111" i="21" s="1"/>
  <c r="W112" i="21"/>
  <c r="V34" i="21"/>
  <c r="O112" i="21"/>
  <c r="M34" i="21"/>
  <c r="H111" i="21"/>
  <c r="P110" i="21"/>
  <c r="Q110" i="21" s="1"/>
  <c r="X113" i="21"/>
  <c r="Y113" i="21" s="1"/>
  <c r="X114" i="21"/>
  <c r="Y114" i="21" s="1"/>
  <c r="P109" i="21"/>
  <c r="Q109" i="21" s="1"/>
  <c r="P94" i="21"/>
  <c r="N108" i="21"/>
  <c r="R108" i="21" s="1"/>
  <c r="I46" i="21"/>
  <c r="E107" i="21"/>
  <c r="Z113" i="21"/>
  <c r="X109" i="21"/>
  <c r="Z114" i="21"/>
  <c r="AA94" i="21"/>
  <c r="R113" i="21"/>
  <c r="X93" i="21"/>
  <c r="V108" i="21"/>
  <c r="Z108" i="21" s="1"/>
  <c r="R109" i="21"/>
  <c r="G100" i="21"/>
  <c r="G101" i="21" s="1"/>
  <c r="E108" i="21"/>
  <c r="R114" i="21"/>
  <c r="Z109" i="21"/>
  <c r="P93" i="21"/>
  <c r="P114" i="21"/>
  <c r="Z110" i="21"/>
  <c r="P113" i="21"/>
  <c r="X110" i="21"/>
  <c r="R110" i="21"/>
  <c r="O94" i="21"/>
  <c r="Z92" i="21"/>
  <c r="Z94" i="21"/>
  <c r="N94" i="21"/>
  <c r="Z93" i="21"/>
  <c r="F94" i="21"/>
  <c r="N93" i="21"/>
  <c r="K94" i="21"/>
  <c r="J94" i="21"/>
  <c r="T94" i="21"/>
  <c r="T93" i="21"/>
  <c r="X94" i="21"/>
  <c r="F93" i="21"/>
  <c r="AB94" i="21"/>
  <c r="E93" i="21"/>
  <c r="R94" i="21"/>
  <c r="O93" i="21"/>
  <c r="AB93" i="21"/>
  <c r="I94" i="21"/>
  <c r="S94" i="21"/>
  <c r="Q94" i="21"/>
  <c r="Q93" i="21"/>
  <c r="V94" i="21"/>
  <c r="AA93" i="21"/>
  <c r="Y94" i="21"/>
  <c r="G94" i="21"/>
  <c r="V93" i="21"/>
  <c r="I100" i="21"/>
  <c r="I101" i="21" s="1"/>
  <c r="F92" i="21"/>
  <c r="F101" i="21"/>
  <c r="H100" i="21"/>
  <c r="H101" i="21" s="1"/>
  <c r="R96" i="21"/>
  <c r="K35" i="21"/>
  <c r="X91" i="21"/>
  <c r="R30" i="21"/>
  <c r="I91" i="21"/>
  <c r="Z95" i="21"/>
  <c r="T32" i="21"/>
  <c r="N92" i="21"/>
  <c r="G31" i="21"/>
  <c r="Q91" i="21"/>
  <c r="J30" i="21"/>
  <c r="H91" i="21"/>
  <c r="P92" i="21"/>
  <c r="I31" i="21"/>
  <c r="AA96" i="21"/>
  <c r="U35" i="21"/>
  <c r="Q92" i="21"/>
  <c r="J31" i="21"/>
  <c r="S96" i="21"/>
  <c r="L35" i="21"/>
  <c r="E100" i="21"/>
  <c r="E101" i="21" s="1"/>
  <c r="AA91" i="21"/>
  <c r="U30" i="21"/>
  <c r="AB95" i="21"/>
  <c r="V32" i="21"/>
  <c r="J91" i="21"/>
  <c r="N95" i="21"/>
  <c r="G32" i="21"/>
  <c r="AB96" i="21"/>
  <c r="V35" i="21"/>
  <c r="E91" i="21"/>
  <c r="W92" i="21"/>
  <c r="Q31" i="21"/>
  <c r="P96" i="21"/>
  <c r="I35" i="21"/>
  <c r="I95" i="21"/>
  <c r="I92" i="21"/>
  <c r="Y95" i="21"/>
  <c r="S32" i="21"/>
  <c r="I96" i="21"/>
  <c r="T95" i="21"/>
  <c r="M32" i="21"/>
  <c r="AB92" i="21"/>
  <c r="V31" i="21"/>
  <c r="J100" i="21"/>
  <c r="J101" i="21" s="1"/>
  <c r="W95" i="21"/>
  <c r="Q32" i="21"/>
  <c r="T96" i="21"/>
  <c r="M35" i="21"/>
  <c r="P95" i="21"/>
  <c r="I32" i="21"/>
  <c r="Y92" i="21"/>
  <c r="S31" i="21"/>
  <c r="K100" i="21"/>
  <c r="F108" i="21"/>
  <c r="J92" i="21"/>
  <c r="F114" i="21"/>
  <c r="I114" i="21" s="1"/>
  <c r="K96" i="21"/>
  <c r="T91" i="21"/>
  <c r="M30" i="21"/>
  <c r="V95" i="21"/>
  <c r="P32" i="21"/>
  <c r="Q96" i="21"/>
  <c r="J35" i="21"/>
  <c r="K91" i="21"/>
  <c r="F109" i="21"/>
  <c r="I109" i="21" s="1"/>
  <c r="E95" i="21"/>
  <c r="W96" i="21"/>
  <c r="Q35" i="21"/>
  <c r="F107" i="21"/>
  <c r="M46" i="21"/>
  <c r="Y91" i="21"/>
  <c r="S30" i="21"/>
  <c r="Z96" i="21"/>
  <c r="T35" i="21"/>
  <c r="W91" i="21"/>
  <c r="Q30" i="21"/>
  <c r="X92" i="21"/>
  <c r="R31" i="21"/>
  <c r="G92" i="21"/>
  <c r="R91" i="21"/>
  <c r="K30" i="21"/>
  <c r="V96" i="21"/>
  <c r="P35" i="21"/>
  <c r="U42" i="21"/>
  <c r="V42" i="21"/>
  <c r="H96" i="21"/>
  <c r="F91" i="21"/>
  <c r="F96" i="21"/>
  <c r="V92" i="21"/>
  <c r="P31" i="21"/>
  <c r="G46" i="21"/>
  <c r="R95" i="21"/>
  <c r="K32" i="21"/>
  <c r="O96" i="21"/>
  <c r="H35" i="21"/>
  <c r="X95" i="21"/>
  <c r="R32" i="21"/>
  <c r="G91" i="21"/>
  <c r="H95" i="21"/>
  <c r="S92" i="21"/>
  <c r="L31" i="21"/>
  <c r="Y96" i="21"/>
  <c r="S35" i="21"/>
  <c r="AB91" i="21"/>
  <c r="V30" i="21"/>
  <c r="E96" i="21"/>
  <c r="X96" i="21"/>
  <c r="R35" i="21"/>
  <c r="S91" i="21"/>
  <c r="L30" i="21"/>
  <c r="K95" i="21"/>
  <c r="F113" i="21"/>
  <c r="I113" i="21" s="1"/>
  <c r="N91" i="21"/>
  <c r="G30" i="21"/>
  <c r="O92" i="21"/>
  <c r="H31" i="21"/>
  <c r="J95" i="21"/>
  <c r="T92" i="21"/>
  <c r="M31" i="21"/>
  <c r="H92" i="21"/>
  <c r="V91" i="21"/>
  <c r="P30" i="21"/>
  <c r="G95" i="21"/>
  <c r="J96" i="21"/>
  <c r="F95" i="21"/>
  <c r="E92" i="21"/>
  <c r="R92" i="21"/>
  <c r="K31" i="21"/>
  <c r="H32" i="21"/>
  <c r="O95" i="21"/>
  <c r="G96" i="21"/>
  <c r="P91" i="21"/>
  <c r="I30" i="21"/>
  <c r="Q95" i="21"/>
  <c r="J32" i="21"/>
  <c r="AA92" i="21"/>
  <c r="U31" i="21"/>
  <c r="F110" i="21"/>
  <c r="I110" i="21" s="1"/>
  <c r="K92" i="21"/>
  <c r="N96" i="21"/>
  <c r="G35" i="21"/>
  <c r="Z91" i="21"/>
  <c r="T30" i="21"/>
  <c r="S95" i="21"/>
  <c r="L32" i="21"/>
  <c r="J112" i="21" l="1"/>
  <c r="K112" i="21" s="1"/>
  <c r="R111" i="21"/>
  <c r="Z111" i="21"/>
  <c r="Z112" i="21"/>
  <c r="X112" i="21"/>
  <c r="Y112" i="21" s="1"/>
  <c r="P112" i="21"/>
  <c r="Q112" i="21" s="1"/>
  <c r="P111" i="21"/>
  <c r="Q111" i="21" s="1"/>
  <c r="R112" i="21"/>
  <c r="X111" i="21"/>
  <c r="S110" i="21"/>
  <c r="T110" i="21" s="1"/>
  <c r="P108" i="21"/>
  <c r="Q108" i="21" s="1"/>
  <c r="AA113" i="21"/>
  <c r="AB113" i="21" s="1"/>
  <c r="AA114" i="21"/>
  <c r="AB114" i="21" s="1"/>
  <c r="G108" i="21"/>
  <c r="H108" i="21" s="1"/>
  <c r="X108" i="21"/>
  <c r="AA108" i="21" s="1"/>
  <c r="AB108" i="21" s="1"/>
  <c r="I107" i="21"/>
  <c r="S109" i="21"/>
  <c r="T109" i="21" s="1"/>
  <c r="S113" i="21"/>
  <c r="T113" i="21" s="1"/>
  <c r="Q113" i="21"/>
  <c r="Q114" i="21"/>
  <c r="S114" i="21"/>
  <c r="T114" i="21" s="1"/>
  <c r="Y109" i="21"/>
  <c r="AA109" i="21"/>
  <c r="AB109" i="21" s="1"/>
  <c r="Y110" i="21"/>
  <c r="AA110" i="21"/>
  <c r="AB110" i="21" s="1"/>
  <c r="I108" i="21"/>
  <c r="G109" i="21"/>
  <c r="H109" i="21" s="1"/>
  <c r="G110" i="21"/>
  <c r="H110" i="21" s="1"/>
  <c r="G113" i="21"/>
  <c r="H113" i="21" s="1"/>
  <c r="G107" i="21"/>
  <c r="H107" i="21" s="1"/>
  <c r="G114" i="21"/>
  <c r="L100" i="21"/>
  <c r="K101" i="21"/>
  <c r="J110" i="21"/>
  <c r="K110" i="21" s="1"/>
  <c r="AA112" i="21" l="1"/>
  <c r="AB112" i="21" s="1"/>
  <c r="S111" i="21"/>
  <c r="T111" i="21" s="1"/>
  <c r="S112" i="21"/>
  <c r="T112" i="21" s="1"/>
  <c r="Y111" i="21"/>
  <c r="AA111" i="21"/>
  <c r="AB111" i="21" s="1"/>
  <c r="S108" i="21"/>
  <c r="T108" i="21" s="1"/>
  <c r="J109" i="21"/>
  <c r="K109" i="21" s="1"/>
  <c r="J108" i="21"/>
  <c r="K108" i="21" s="1"/>
  <c r="Y108" i="21"/>
  <c r="J107" i="21"/>
  <c r="K107" i="21" s="1"/>
  <c r="J113" i="21"/>
  <c r="K113" i="21" s="1"/>
  <c r="J114" i="21"/>
  <c r="K114" i="21" s="1"/>
  <c r="H114" i="21"/>
  <c r="F33" i="20" l="1"/>
  <c r="F39" i="20" s="1"/>
  <c r="F32" i="20"/>
  <c r="F38" i="20" s="1"/>
  <c r="F31" i="20"/>
  <c r="F37" i="20" s="1"/>
  <c r="F30" i="20"/>
  <c r="F36" i="20" s="1"/>
  <c r="B20" i="20" l="1"/>
  <c r="G51" i="20"/>
  <c r="E51" i="20"/>
  <c r="H640" i="16"/>
  <c r="H639" i="16"/>
  <c r="H638" i="16"/>
  <c r="H637" i="16"/>
  <c r="H636" i="16"/>
  <c r="H635" i="16"/>
  <c r="H634" i="16"/>
  <c r="H633" i="16"/>
  <c r="H632" i="16"/>
  <c r="I50" i="20" l="1"/>
  <c r="I53" i="20"/>
  <c r="I52" i="20"/>
  <c r="I51" i="20"/>
  <c r="B23" i="20"/>
  <c r="H764" i="16"/>
  <c r="H323" i="16"/>
  <c r="H785" i="16"/>
  <c r="H771" i="16"/>
  <c r="H778" i="16"/>
  <c r="H806" i="16"/>
  <c r="H196" i="16"/>
  <c r="H344" i="16"/>
  <c r="H792" i="16"/>
  <c r="H330" i="16"/>
  <c r="H337" i="16"/>
  <c r="H799" i="16"/>
  <c r="H71" i="16"/>
  <c r="H365" i="16"/>
  <c r="H820" i="16"/>
  <c r="H217" i="16"/>
  <c r="H449" i="16"/>
  <c r="H813" i="16"/>
  <c r="H203" i="16"/>
  <c r="H351" i="16"/>
  <c r="H210" i="16"/>
  <c r="H358" i="16"/>
  <c r="H238" i="16"/>
  <c r="H78" i="16"/>
  <c r="H113" i="16"/>
  <c r="H470" i="16"/>
  <c r="H379" i="16"/>
  <c r="H224" i="16"/>
  <c r="H92" i="16"/>
  <c r="H686" i="16"/>
  <c r="H85" i="16"/>
  <c r="H463" i="16"/>
  <c r="H372" i="16"/>
  <c r="H456" i="16"/>
  <c r="H231" i="16"/>
  <c r="H252" i="16"/>
  <c r="H687" i="16"/>
  <c r="H245" i="16"/>
  <c r="H484" i="16"/>
  <c r="H99" i="16"/>
  <c r="H491" i="16"/>
  <c r="H692" i="16"/>
  <c r="H127" i="16"/>
  <c r="H120" i="16"/>
  <c r="H477" i="16"/>
  <c r="H689" i="16"/>
  <c r="H106" i="16"/>
  <c r="H575" i="16"/>
  <c r="H693" i="16"/>
  <c r="H505" i="16"/>
  <c r="H688" i="16"/>
  <c r="H690" i="16"/>
  <c r="H498" i="16"/>
  <c r="H582" i="16"/>
  <c r="H596" i="16"/>
  <c r="H694" i="16"/>
  <c r="H617" i="16"/>
  <c r="H589" i="16"/>
  <c r="H603" i="16"/>
  <c r="H624" i="16"/>
  <c r="H691" i="16"/>
  <c r="H610" i="16"/>
  <c r="H631" i="16"/>
  <c r="H701" i="16"/>
  <c r="H722" i="16"/>
  <c r="H259" i="16"/>
  <c r="H134" i="16"/>
  <c r="H715" i="16"/>
  <c r="H708" i="16"/>
  <c r="H743" i="16"/>
  <c r="H281" i="16"/>
  <c r="H8" i="16"/>
  <c r="H274" i="16"/>
  <c r="H154" i="16"/>
  <c r="H736" i="16"/>
  <c r="H729" i="16"/>
  <c r="H147" i="16"/>
  <c r="H267" i="16"/>
  <c r="H140" i="16"/>
  <c r="H302" i="16"/>
  <c r="H750" i="16"/>
  <c r="H295" i="16"/>
  <c r="H757" i="16"/>
  <c r="H15" i="16"/>
  <c r="H29" i="16"/>
  <c r="H175" i="16"/>
  <c r="H168" i="16"/>
  <c r="H288" i="16"/>
  <c r="H50" i="16"/>
  <c r="H22" i="16"/>
  <c r="H161" i="16"/>
  <c r="H316" i="16"/>
  <c r="H189" i="16"/>
  <c r="H36" i="16"/>
  <c r="H57" i="16"/>
  <c r="H43" i="16"/>
  <c r="H309" i="16"/>
  <c r="H386" i="16"/>
  <c r="H182" i="16"/>
  <c r="H64" i="16"/>
  <c r="H512" i="16"/>
  <c r="H407" i="16"/>
  <c r="H400" i="16"/>
  <c r="H519" i="16"/>
  <c r="H393" i="16"/>
  <c r="H554" i="16"/>
  <c r="H533" i="16"/>
  <c r="H421" i="16"/>
  <c r="H428" i="16"/>
  <c r="H414" i="16"/>
  <c r="H561" i="16"/>
  <c r="H526" i="16"/>
  <c r="H442" i="16"/>
  <c r="H540" i="16"/>
  <c r="H547" i="16"/>
  <c r="H435" i="16"/>
  <c r="H568" i="16"/>
  <c r="H763" i="16"/>
  <c r="H322" i="16"/>
  <c r="H784" i="16"/>
  <c r="H770" i="16"/>
  <c r="H777" i="16"/>
  <c r="H805" i="16"/>
  <c r="H195" i="16"/>
  <c r="H343" i="16"/>
  <c r="H791" i="16"/>
  <c r="H70" i="16"/>
  <c r="H336" i="16"/>
  <c r="H329" i="16"/>
  <c r="H798" i="16"/>
  <c r="H364" i="16"/>
  <c r="H819" i="16"/>
  <c r="H812" i="16"/>
  <c r="H216" i="16"/>
  <c r="H202" i="16"/>
  <c r="H209" i="16"/>
  <c r="H448" i="16"/>
  <c r="H77" i="16"/>
  <c r="H237" i="16"/>
  <c r="H350" i="16"/>
  <c r="H357" i="16"/>
  <c r="H112" i="16"/>
  <c r="H91" i="16"/>
  <c r="H378" i="16"/>
  <c r="H84" i="16"/>
  <c r="H469" i="16"/>
  <c r="H223" i="16"/>
  <c r="H371" i="16"/>
  <c r="H230" i="16"/>
  <c r="H462" i="16"/>
  <c r="H677" i="16"/>
  <c r="H98" i="16"/>
  <c r="H251" i="16"/>
  <c r="H119" i="16"/>
  <c r="H244" i="16"/>
  <c r="H455" i="16"/>
  <c r="H126" i="16"/>
  <c r="H490" i="16"/>
  <c r="H574" i="16"/>
  <c r="H678" i="16"/>
  <c r="H483" i="16"/>
  <c r="H476" i="16"/>
  <c r="H105" i="16"/>
  <c r="H683" i="16"/>
  <c r="H680" i="16"/>
  <c r="H504" i="16"/>
  <c r="H581" i="16"/>
  <c r="H679" i="16"/>
  <c r="H595" i="16"/>
  <c r="H681" i="16"/>
  <c r="H684" i="16"/>
  <c r="H616" i="16"/>
  <c r="H685" i="16"/>
  <c r="H602" i="16"/>
  <c r="H497" i="16"/>
  <c r="H623" i="16"/>
  <c r="H588" i="16"/>
  <c r="H682" i="16"/>
  <c r="H609" i="16"/>
  <c r="H630" i="16"/>
  <c r="H700" i="16"/>
  <c r="H258" i="16"/>
  <c r="H721" i="16"/>
  <c r="H707" i="16"/>
  <c r="H133" i="16"/>
  <c r="H714" i="16"/>
  <c r="H742" i="16"/>
  <c r="H7" i="16"/>
  <c r="H280" i="16"/>
  <c r="H273" i="16"/>
  <c r="H728" i="16"/>
  <c r="H266" i="16"/>
  <c r="H153" i="16"/>
  <c r="H301" i="16"/>
  <c r="H735" i="16"/>
  <c r="H749" i="16"/>
  <c r="H146" i="16"/>
  <c r="H139" i="16"/>
  <c r="H756" i="16"/>
  <c r="H174" i="16"/>
  <c r="H14" i="16"/>
  <c r="H49" i="16"/>
  <c r="H28" i="16"/>
  <c r="H294" i="16"/>
  <c r="H21" i="16"/>
  <c r="H287" i="16"/>
  <c r="H315" i="16"/>
  <c r="H160" i="16"/>
  <c r="H167" i="16"/>
  <c r="H308" i="16"/>
  <c r="H188" i="16"/>
  <c r="H56" i="16"/>
  <c r="H181" i="16"/>
  <c r="H35" i="16"/>
  <c r="H385" i="16"/>
  <c r="H42" i="16"/>
  <c r="H511" i="16"/>
  <c r="H63" i="16"/>
  <c r="H399" i="16"/>
  <c r="H406" i="16"/>
  <c r="H532" i="16"/>
  <c r="H518" i="16"/>
  <c r="H427" i="16"/>
  <c r="H525" i="16"/>
  <c r="H553" i="16"/>
  <c r="H392" i="16"/>
  <c r="H420" i="16"/>
  <c r="H539" i="16"/>
  <c r="H441" i="16"/>
  <c r="H546" i="16"/>
  <c r="H560" i="16"/>
  <c r="H413" i="16"/>
  <c r="H434" i="16"/>
  <c r="H567" i="16"/>
  <c r="H762" i="16"/>
  <c r="H783" i="16"/>
  <c r="H321" i="16"/>
  <c r="H769" i="16"/>
  <c r="H776" i="16"/>
  <c r="H804" i="16"/>
  <c r="H194" i="16"/>
  <c r="H69" i="16"/>
  <c r="H342" i="16"/>
  <c r="H790" i="16"/>
  <c r="H328" i="16"/>
  <c r="H335" i="16"/>
  <c r="H797" i="16"/>
  <c r="H818" i="16"/>
  <c r="H363" i="16"/>
  <c r="H811" i="16"/>
  <c r="H215" i="16"/>
  <c r="H201" i="16"/>
  <c r="H208" i="16"/>
  <c r="H236" i="16"/>
  <c r="H76" i="16"/>
  <c r="H349" i="16"/>
  <c r="H111" i="16"/>
  <c r="H447" i="16"/>
  <c r="H90" i="16"/>
  <c r="H83" i="16"/>
  <c r="H356" i="16"/>
  <c r="H377" i="16"/>
  <c r="H222" i="16"/>
  <c r="H370" i="16"/>
  <c r="H250" i="16"/>
  <c r="H468" i="16"/>
  <c r="H229" i="16"/>
  <c r="H97" i="16"/>
  <c r="H118" i="16"/>
  <c r="H461" i="16"/>
  <c r="H668" i="16"/>
  <c r="H454" i="16"/>
  <c r="H243" i="16"/>
  <c r="H125" i="16"/>
  <c r="H104" i="16"/>
  <c r="H489" i="16"/>
  <c r="H573" i="16"/>
  <c r="H669" i="16"/>
  <c r="H674" i="16"/>
  <c r="H475" i="16"/>
  <c r="H482" i="16"/>
  <c r="H580" i="16"/>
  <c r="H503" i="16"/>
  <c r="H671" i="16"/>
  <c r="H594" i="16"/>
  <c r="H675" i="16"/>
  <c r="H670" i="16"/>
  <c r="H496" i="16"/>
  <c r="H615" i="16"/>
  <c r="H672" i="16"/>
  <c r="H587" i="16"/>
  <c r="H676" i="16"/>
  <c r="H601" i="16"/>
  <c r="H622" i="16"/>
  <c r="H608" i="16"/>
  <c r="H629" i="16"/>
  <c r="H673" i="16"/>
  <c r="H699" i="16"/>
  <c r="H720" i="16"/>
  <c r="H706" i="16"/>
  <c r="H257" i="16"/>
  <c r="H713" i="16"/>
  <c r="H132" i="16"/>
  <c r="H741" i="16"/>
  <c r="H6" i="16"/>
  <c r="H727" i="16"/>
  <c r="H279" i="16"/>
  <c r="H272" i="16"/>
  <c r="H265" i="16"/>
  <c r="H152" i="16"/>
  <c r="H734" i="16"/>
  <c r="H138" i="16"/>
  <c r="H300" i="16"/>
  <c r="H145" i="16"/>
  <c r="H13" i="16"/>
  <c r="H755" i="16"/>
  <c r="H748" i="16"/>
  <c r="H27" i="16"/>
  <c r="H173" i="16"/>
  <c r="H48" i="16"/>
  <c r="H20" i="16"/>
  <c r="H286" i="16"/>
  <c r="H293" i="16"/>
  <c r="H159" i="16"/>
  <c r="H314" i="16"/>
  <c r="H34" i="16"/>
  <c r="H166" i="16"/>
  <c r="H187" i="16"/>
  <c r="H55" i="16"/>
  <c r="H307" i="16"/>
  <c r="H180" i="16"/>
  <c r="H62" i="16"/>
  <c r="H41" i="16"/>
  <c r="H510" i="16"/>
  <c r="H384" i="16"/>
  <c r="H517" i="16"/>
  <c r="H531" i="16"/>
  <c r="H398" i="16"/>
  <c r="H405" i="16"/>
  <c r="H538" i="16"/>
  <c r="H552" i="16"/>
  <c r="H426" i="16"/>
  <c r="H391" i="16"/>
  <c r="H524" i="16"/>
  <c r="H419" i="16"/>
  <c r="H440" i="16"/>
  <c r="H412" i="16"/>
  <c r="H559" i="16"/>
  <c r="H545" i="16"/>
  <c r="H566" i="16"/>
  <c r="H433" i="16"/>
  <c r="H761" i="16"/>
  <c r="H782" i="16"/>
  <c r="H768" i="16"/>
  <c r="H320" i="16"/>
  <c r="H775" i="16"/>
  <c r="H803" i="16"/>
  <c r="H193" i="16"/>
  <c r="H68" i="16"/>
  <c r="H789" i="16"/>
  <c r="H341" i="16"/>
  <c r="H334" i="16"/>
  <c r="H327" i="16"/>
  <c r="H817" i="16"/>
  <c r="H796" i="16"/>
  <c r="H810" i="16"/>
  <c r="H362" i="16"/>
  <c r="H214" i="16"/>
  <c r="H75" i="16"/>
  <c r="H207" i="16"/>
  <c r="H200" i="16"/>
  <c r="H110" i="16"/>
  <c r="H235" i="16"/>
  <c r="H89" i="16"/>
  <c r="H82" i="16"/>
  <c r="H348" i="16"/>
  <c r="H355" i="16"/>
  <c r="H446" i="16"/>
  <c r="H376" i="16"/>
  <c r="H221" i="16"/>
  <c r="H96" i="16"/>
  <c r="H228" i="16"/>
  <c r="H369" i="16"/>
  <c r="H117" i="16"/>
  <c r="H249" i="16"/>
  <c r="H124" i="16"/>
  <c r="H467" i="16"/>
  <c r="H659" i="16"/>
  <c r="H242" i="16"/>
  <c r="H460" i="16"/>
  <c r="H103" i="16"/>
  <c r="H572" i="16"/>
  <c r="H453" i="16"/>
  <c r="H660" i="16"/>
  <c r="H488" i="16"/>
  <c r="H665" i="16"/>
  <c r="H474" i="16"/>
  <c r="H579" i="16"/>
  <c r="H481" i="16"/>
  <c r="H662" i="16"/>
  <c r="H593" i="16"/>
  <c r="H661" i="16"/>
  <c r="H614" i="16"/>
  <c r="H502" i="16"/>
  <c r="H663" i="16"/>
  <c r="H666" i="16"/>
  <c r="H600" i="16"/>
  <c r="H586" i="16"/>
  <c r="H667" i="16"/>
  <c r="H495" i="16"/>
  <c r="H621" i="16"/>
  <c r="H664" i="16"/>
  <c r="H607" i="16"/>
  <c r="H628" i="16"/>
  <c r="H698" i="16"/>
  <c r="H719" i="16"/>
  <c r="H705" i="16"/>
  <c r="H712" i="16"/>
  <c r="H740" i="16"/>
  <c r="H5" i="16"/>
  <c r="H256" i="16"/>
  <c r="H131" i="16"/>
  <c r="H726" i="16"/>
  <c r="H278" i="16"/>
  <c r="H12" i="16"/>
  <c r="H733" i="16"/>
  <c r="H747" i="16"/>
  <c r="H47" i="16"/>
  <c r="H151" i="16"/>
  <c r="H271" i="16"/>
  <c r="H26" i="16"/>
  <c r="H754" i="16"/>
  <c r="H264" i="16"/>
  <c r="H19" i="16"/>
  <c r="H137" i="16"/>
  <c r="H144" i="16"/>
  <c r="H299" i="16"/>
  <c r="H172" i="16"/>
  <c r="H292" i="16"/>
  <c r="H33" i="16"/>
  <c r="H54" i="16"/>
  <c r="H285" i="16"/>
  <c r="H158" i="16"/>
  <c r="H165" i="16"/>
  <c r="H61" i="16"/>
  <c r="H40" i="16"/>
  <c r="H313" i="16"/>
  <c r="H509" i="16"/>
  <c r="H306" i="16"/>
  <c r="H179" i="16"/>
  <c r="H186" i="16"/>
  <c r="H516" i="16"/>
  <c r="H383" i="16"/>
  <c r="H530" i="16"/>
  <c r="H551" i="16"/>
  <c r="H397" i="16"/>
  <c r="H537" i="16"/>
  <c r="H523" i="16"/>
  <c r="H425" i="16"/>
  <c r="H558" i="16"/>
  <c r="H404" i="16"/>
  <c r="H439" i="16"/>
  <c r="H544" i="16"/>
  <c r="H390" i="16"/>
  <c r="H418" i="16"/>
  <c r="H565" i="16"/>
  <c r="H411" i="16"/>
  <c r="H432" i="16"/>
  <c r="H760" i="16"/>
  <c r="H781" i="16"/>
  <c r="H319" i="16"/>
  <c r="H767" i="16"/>
  <c r="H774" i="16"/>
  <c r="H802" i="16"/>
  <c r="H192" i="16"/>
  <c r="H67" i="16"/>
  <c r="H340" i="16"/>
  <c r="H788" i="16"/>
  <c r="H333" i="16"/>
  <c r="H326" i="16"/>
  <c r="H816" i="16"/>
  <c r="H795" i="16"/>
  <c r="H361" i="16"/>
  <c r="H809" i="16"/>
  <c r="H213" i="16"/>
  <c r="H206" i="16"/>
  <c r="H199" i="16"/>
  <c r="H74" i="16"/>
  <c r="H109" i="16"/>
  <c r="H234" i="16"/>
  <c r="H88" i="16"/>
  <c r="H347" i="16"/>
  <c r="H81" i="16"/>
  <c r="H354" i="16"/>
  <c r="H375" i="16"/>
  <c r="H445" i="16"/>
  <c r="H220" i="16"/>
  <c r="H248" i="16"/>
  <c r="H116" i="16"/>
  <c r="H368" i="16"/>
  <c r="H227" i="16"/>
  <c r="H95" i="16"/>
  <c r="H123" i="16"/>
  <c r="H241" i="16"/>
  <c r="H466" i="16"/>
  <c r="H102" i="16"/>
  <c r="H571" i="16"/>
  <c r="H459" i="16"/>
  <c r="H452" i="16"/>
  <c r="H650" i="16"/>
  <c r="H487" i="16"/>
  <c r="H473" i="16"/>
  <c r="H578" i="16"/>
  <c r="H592" i="16"/>
  <c r="H480" i="16"/>
  <c r="H656" i="16"/>
  <c r="H651" i="16"/>
  <c r="H501" i="16"/>
  <c r="H613" i="16"/>
  <c r="H585" i="16"/>
  <c r="H652" i="16"/>
  <c r="H653" i="16"/>
  <c r="H599" i="16"/>
  <c r="H657" i="16"/>
  <c r="H494" i="16"/>
  <c r="H620" i="16"/>
  <c r="H606" i="16"/>
  <c r="H658" i="16"/>
  <c r="H654" i="16"/>
  <c r="H655" i="16"/>
  <c r="H627" i="16"/>
  <c r="H697" i="16"/>
  <c r="H704" i="16"/>
  <c r="H739" i="16"/>
  <c r="H718" i="16"/>
  <c r="H711" i="16"/>
  <c r="H4" i="16"/>
  <c r="H255" i="16"/>
  <c r="H130" i="16"/>
  <c r="H46" i="16"/>
  <c r="H725" i="16"/>
  <c r="H11" i="16"/>
  <c r="H746" i="16"/>
  <c r="H753" i="16"/>
  <c r="H732" i="16"/>
  <c r="H18" i="16"/>
  <c r="H25" i="16"/>
  <c r="H277" i="16"/>
  <c r="H270" i="16"/>
  <c r="H150" i="16"/>
  <c r="H143" i="16"/>
  <c r="H263" i="16"/>
  <c r="H298" i="16"/>
  <c r="H136" i="16"/>
  <c r="H171" i="16"/>
  <c r="H53" i="16"/>
  <c r="H60" i="16"/>
  <c r="H508" i="16"/>
  <c r="H291" i="16"/>
  <c r="H32" i="16"/>
  <c r="H39" i="16"/>
  <c r="H284" i="16"/>
  <c r="H164" i="16"/>
  <c r="H157" i="16"/>
  <c r="H312" i="16"/>
  <c r="H185" i="16"/>
  <c r="H305" i="16"/>
  <c r="H178" i="16"/>
  <c r="H515" i="16"/>
  <c r="H529" i="16"/>
  <c r="H550" i="16"/>
  <c r="H522" i="16"/>
  <c r="H536" i="16"/>
  <c r="H557" i="16"/>
  <c r="H382" i="16"/>
  <c r="H543" i="16"/>
  <c r="H564" i="16"/>
  <c r="H396" i="16"/>
  <c r="H403" i="16"/>
  <c r="H424" i="16"/>
  <c r="H417" i="16"/>
  <c r="H389" i="16"/>
  <c r="H438" i="16"/>
  <c r="H410" i="16"/>
  <c r="H431" i="16"/>
  <c r="H444" i="16"/>
  <c r="H191" i="16"/>
  <c r="H486" i="16"/>
  <c r="H233" i="16"/>
  <c r="H465" i="16"/>
  <c r="H212" i="16"/>
  <c r="H458" i="16"/>
  <c r="H205" i="16"/>
  <c r="H500" i="16"/>
  <c r="H247" i="16"/>
  <c r="H479" i="16"/>
  <c r="H226" i="16"/>
  <c r="H451" i="16"/>
  <c r="H198" i="16"/>
  <c r="H493" i="16"/>
  <c r="H240" i="16"/>
  <c r="H472" i="16"/>
  <c r="H219" i="16"/>
  <c r="H759" i="16"/>
  <c r="H780" i="16"/>
  <c r="H318" i="16"/>
  <c r="H766" i="16"/>
  <c r="H773" i="16"/>
  <c r="H801" i="16"/>
  <c r="H66" i="16"/>
  <c r="H339" i="16"/>
  <c r="H787" i="16"/>
  <c r="H332" i="16"/>
  <c r="H325" i="16"/>
  <c r="H815" i="16"/>
  <c r="H794" i="16"/>
  <c r="H808" i="16"/>
  <c r="H360" i="16"/>
  <c r="H73" i="16"/>
  <c r="H108" i="16"/>
  <c r="H87" i="16"/>
  <c r="H346" i="16"/>
  <c r="H80" i="16"/>
  <c r="H353" i="16"/>
  <c r="H374" i="16"/>
  <c r="H115" i="16"/>
  <c r="H367" i="16"/>
  <c r="H94" i="16"/>
  <c r="H122" i="16"/>
  <c r="H101" i="16"/>
  <c r="H641" i="16"/>
  <c r="H570" i="16"/>
  <c r="H642" i="16"/>
  <c r="H577" i="16"/>
  <c r="H644" i="16"/>
  <c r="H647" i="16"/>
  <c r="H612" i="16"/>
  <c r="H591" i="16"/>
  <c r="H643" i="16"/>
  <c r="H584" i="16"/>
  <c r="H645" i="16"/>
  <c r="H648" i="16"/>
  <c r="H619" i="16"/>
  <c r="H598" i="16"/>
  <c r="H649" i="16"/>
  <c r="H626" i="16"/>
  <c r="H646" i="16"/>
  <c r="H605" i="16"/>
  <c r="H381" i="16"/>
  <c r="H129" i="16"/>
  <c r="H423" i="16"/>
  <c r="H170" i="16"/>
  <c r="H402" i="16"/>
  <c r="H149" i="16"/>
  <c r="H395" i="16"/>
  <c r="H142" i="16"/>
  <c r="H437" i="16"/>
  <c r="H184" i="16"/>
  <c r="H416" i="16"/>
  <c r="H163" i="16"/>
  <c r="H388" i="16"/>
  <c r="H135" i="16"/>
  <c r="H430" i="16"/>
  <c r="H177" i="16"/>
  <c r="H409" i="16"/>
  <c r="H156" i="16"/>
  <c r="H696" i="16"/>
  <c r="H3" i="16"/>
  <c r="H703" i="16"/>
  <c r="H717" i="16"/>
  <c r="H738" i="16"/>
  <c r="H710" i="16"/>
  <c r="H254" i="16"/>
  <c r="H45" i="16"/>
  <c r="H10" i="16"/>
  <c r="H745" i="16"/>
  <c r="H731" i="16"/>
  <c r="H17" i="16"/>
  <c r="H724" i="16"/>
  <c r="H24" i="16"/>
  <c r="H752" i="16"/>
  <c r="H276" i="16"/>
  <c r="H269" i="16"/>
  <c r="H52" i="16"/>
  <c r="H262" i="16"/>
  <c r="H297" i="16"/>
  <c r="H507" i="16"/>
  <c r="H59" i="16"/>
  <c r="H38" i="16"/>
  <c r="H31" i="16"/>
  <c r="H290" i="16"/>
  <c r="H283" i="16"/>
  <c r="H311" i="16"/>
  <c r="H514" i="16"/>
  <c r="H528" i="16"/>
  <c r="H304" i="16"/>
  <c r="H549" i="16"/>
  <c r="H521" i="16"/>
  <c r="H535" i="16"/>
  <c r="H556" i="16"/>
  <c r="H542" i="16"/>
  <c r="H563" i="16"/>
  <c r="H443" i="16"/>
  <c r="H190" i="16"/>
  <c r="H485" i="16"/>
  <c r="H232" i="16"/>
  <c r="H464" i="16"/>
  <c r="H211" i="16"/>
  <c r="H457" i="16"/>
  <c r="H204" i="16"/>
  <c r="H499" i="16"/>
  <c r="H246" i="16"/>
  <c r="H478" i="16"/>
  <c r="H225" i="16"/>
  <c r="H450" i="16"/>
  <c r="H197" i="16"/>
  <c r="H492" i="16"/>
  <c r="H239" i="16"/>
  <c r="H471" i="16"/>
  <c r="H218" i="16"/>
  <c r="H758" i="16"/>
  <c r="H765" i="16"/>
  <c r="H779" i="16"/>
  <c r="H317" i="16"/>
  <c r="H800" i="16"/>
  <c r="H772" i="16"/>
  <c r="H65" i="16"/>
  <c r="H786" i="16"/>
  <c r="H324" i="16"/>
  <c r="H338" i="16"/>
  <c r="H807" i="16"/>
  <c r="H359" i="16"/>
  <c r="H331" i="16"/>
  <c r="H793" i="16"/>
  <c r="H814" i="16"/>
  <c r="H72" i="16"/>
  <c r="H107" i="16"/>
  <c r="H86" i="16"/>
  <c r="H345" i="16"/>
  <c r="H79" i="16"/>
  <c r="H373" i="16"/>
  <c r="H366" i="16"/>
  <c r="H352" i="16"/>
  <c r="H114" i="16"/>
  <c r="H93" i="16"/>
  <c r="H569" i="16"/>
  <c r="H121" i="16"/>
  <c r="H100" i="16"/>
  <c r="H576" i="16"/>
  <c r="H590" i="16"/>
  <c r="H611" i="16"/>
  <c r="H583" i="16"/>
  <c r="H597" i="16"/>
  <c r="H618" i="16"/>
  <c r="H604" i="16"/>
  <c r="H625" i="16"/>
  <c r="H380" i="16"/>
  <c r="H128" i="16"/>
  <c r="H422" i="16"/>
  <c r="H169" i="16"/>
  <c r="H401" i="16"/>
  <c r="H148" i="16"/>
  <c r="H394" i="16"/>
  <c r="H141" i="16"/>
  <c r="H436" i="16"/>
  <c r="H183" i="16"/>
  <c r="H415" i="16"/>
  <c r="H162" i="16"/>
  <c r="H261" i="16"/>
  <c r="H387" i="16"/>
  <c r="H429" i="16"/>
  <c r="H176" i="16"/>
  <c r="H408" i="16"/>
  <c r="H155" i="16"/>
  <c r="H695" i="16"/>
  <c r="H702" i="16"/>
  <c r="H2" i="16"/>
  <c r="H737" i="16"/>
  <c r="H716" i="16"/>
  <c r="H709" i="16"/>
  <c r="H9" i="16"/>
  <c r="H253" i="16"/>
  <c r="H44" i="16"/>
  <c r="H744" i="16"/>
  <c r="H723" i="16"/>
  <c r="H23" i="16"/>
  <c r="H16" i="16"/>
  <c r="H730" i="16"/>
  <c r="H751" i="16"/>
  <c r="H51" i="16"/>
  <c r="H275" i="16"/>
  <c r="H260" i="16"/>
  <c r="H506" i="16"/>
  <c r="H268" i="16"/>
  <c r="H296" i="16"/>
  <c r="H30" i="16"/>
  <c r="H58" i="16"/>
  <c r="H37" i="16"/>
  <c r="H282" i="16"/>
  <c r="H513" i="16"/>
  <c r="H527" i="16"/>
  <c r="H289" i="16"/>
  <c r="H548" i="16"/>
  <c r="H310" i="16"/>
  <c r="H303" i="16"/>
  <c r="H520" i="16"/>
  <c r="H555" i="16"/>
  <c r="H534" i="16"/>
  <c r="H541" i="16"/>
  <c r="H562" i="16"/>
  <c r="F43" i="20" l="1"/>
  <c r="L51" i="20"/>
  <c r="L50" i="20"/>
  <c r="AA55" i="20"/>
  <c r="Z55" i="20"/>
  <c r="S55" i="20"/>
  <c r="Y55" i="20"/>
  <c r="R55" i="20"/>
  <c r="X55" i="20"/>
  <c r="Q55" i="20"/>
  <c r="W55" i="20"/>
  <c r="P55" i="20"/>
  <c r="AB55" i="20"/>
  <c r="V55" i="20"/>
  <c r="O55" i="20"/>
  <c r="T55" i="20"/>
  <c r="N55" i="20"/>
  <c r="G55" i="20"/>
  <c r="I43" i="20" s="1"/>
  <c r="K55" i="20"/>
  <c r="F55" i="20"/>
  <c r="H43" i="20" s="1"/>
  <c r="E55" i="20"/>
  <c r="J55" i="20"/>
  <c r="L43" i="20" s="1"/>
  <c r="U55" i="20"/>
  <c r="I55" i="20"/>
  <c r="K43" i="20" s="1"/>
  <c r="H55" i="20"/>
  <c r="J43" i="20" s="1"/>
  <c r="AB79" i="20"/>
  <c r="AB78" i="20"/>
  <c r="AB77" i="20"/>
  <c r="AB76" i="20"/>
  <c r="AB75" i="20"/>
  <c r="V75" i="20"/>
  <c r="W72" i="20"/>
  <c r="W71" i="20"/>
  <c r="W70" i="20"/>
  <c r="W69" i="20"/>
  <c r="W68" i="20"/>
  <c r="W65" i="20"/>
  <c r="W64" i="20"/>
  <c r="W63" i="20"/>
  <c r="W62" i="20"/>
  <c r="W61" i="20"/>
  <c r="V71" i="20"/>
  <c r="R79" i="20"/>
  <c r="R78" i="20"/>
  <c r="R77" i="20"/>
  <c r="R76" i="20"/>
  <c r="R75" i="20"/>
  <c r="R72" i="20"/>
  <c r="R71" i="20"/>
  <c r="R70" i="20"/>
  <c r="R69" i="20"/>
  <c r="R68" i="20"/>
  <c r="R65" i="20"/>
  <c r="R64" i="20"/>
  <c r="R63" i="20"/>
  <c r="R62" i="20"/>
  <c r="R61" i="20"/>
  <c r="N77" i="20"/>
  <c r="N69" i="20"/>
  <c r="G79" i="20"/>
  <c r="I39" i="20" s="1"/>
  <c r="G78" i="20"/>
  <c r="I38" i="20" s="1"/>
  <c r="G77" i="20"/>
  <c r="I37" i="20" s="1"/>
  <c r="G76" i="20"/>
  <c r="I36" i="20" s="1"/>
  <c r="G75" i="20"/>
  <c r="I35" i="20" s="1"/>
  <c r="E75" i="20"/>
  <c r="G35" i="20" s="1"/>
  <c r="F72" i="20"/>
  <c r="F71" i="20"/>
  <c r="F70" i="20"/>
  <c r="F69" i="20"/>
  <c r="F68" i="20"/>
  <c r="V65" i="20"/>
  <c r="N64" i="20"/>
  <c r="N100" i="20" s="1"/>
  <c r="I65" i="20"/>
  <c r="K33" i="20" s="1"/>
  <c r="I63" i="20"/>
  <c r="K31" i="20" s="1"/>
  <c r="E63" i="20"/>
  <c r="H64" i="20"/>
  <c r="J32" i="20" s="1"/>
  <c r="E62" i="20"/>
  <c r="G62" i="20"/>
  <c r="I30" i="20" s="1"/>
  <c r="Y63" i="20"/>
  <c r="T78" i="20"/>
  <c r="T70" i="20"/>
  <c r="T64" i="20"/>
  <c r="O100" i="20" s="1"/>
  <c r="N71" i="20"/>
  <c r="E77" i="20"/>
  <c r="G37" i="20" s="1"/>
  <c r="H68" i="20"/>
  <c r="K64" i="20"/>
  <c r="AA79" i="20"/>
  <c r="AA78" i="20"/>
  <c r="AA77" i="20"/>
  <c r="AA76" i="20"/>
  <c r="AA75" i="20"/>
  <c r="AB72" i="20"/>
  <c r="AB71" i="20"/>
  <c r="AB70" i="20"/>
  <c r="AB69" i="20"/>
  <c r="AB68" i="20"/>
  <c r="AB65" i="20"/>
  <c r="AB64" i="20"/>
  <c r="W100" i="20" s="1"/>
  <c r="AB63" i="20"/>
  <c r="W99" i="20" s="1"/>
  <c r="AB62" i="20"/>
  <c r="W98" i="20" s="1"/>
  <c r="AB61" i="20"/>
  <c r="W97" i="20" s="1"/>
  <c r="V79" i="20"/>
  <c r="V70" i="20"/>
  <c r="Q79" i="20"/>
  <c r="Q78" i="20"/>
  <c r="Q77" i="20"/>
  <c r="Q76" i="20"/>
  <c r="Q75" i="20"/>
  <c r="Q72" i="20"/>
  <c r="Q71" i="20"/>
  <c r="Q70" i="20"/>
  <c r="Q69" i="20"/>
  <c r="Q68" i="20"/>
  <c r="Q65" i="20"/>
  <c r="Q64" i="20"/>
  <c r="Q63" i="20"/>
  <c r="Q62" i="20"/>
  <c r="Q61" i="20"/>
  <c r="N76" i="20"/>
  <c r="N68" i="20"/>
  <c r="F79" i="20"/>
  <c r="H39" i="20" s="1"/>
  <c r="F78" i="20"/>
  <c r="H38" i="20" s="1"/>
  <c r="F77" i="20"/>
  <c r="H37" i="20" s="1"/>
  <c r="F76" i="20"/>
  <c r="H36" i="20" s="1"/>
  <c r="F75" i="20"/>
  <c r="H35" i="20" s="1"/>
  <c r="K72" i="20"/>
  <c r="K71" i="20"/>
  <c r="K70" i="20"/>
  <c r="K69" i="20"/>
  <c r="E72" i="20"/>
  <c r="N63" i="20"/>
  <c r="N99" i="20" s="1"/>
  <c r="H62" i="20"/>
  <c r="J30" i="20" s="1"/>
  <c r="Y62" i="20"/>
  <c r="T72" i="20"/>
  <c r="T63" i="20"/>
  <c r="O99" i="20" s="1"/>
  <c r="I78" i="20"/>
  <c r="K38" i="20" s="1"/>
  <c r="H72" i="20"/>
  <c r="K65" i="20"/>
  <c r="Z79" i="20"/>
  <c r="Z78" i="20"/>
  <c r="Z77" i="20"/>
  <c r="Z76" i="20"/>
  <c r="Z75" i="20"/>
  <c r="AA72" i="20"/>
  <c r="AA71" i="20"/>
  <c r="AA70" i="20"/>
  <c r="AA69" i="20"/>
  <c r="AA68" i="20"/>
  <c r="AA65" i="20"/>
  <c r="AA64" i="20"/>
  <c r="AA63" i="20"/>
  <c r="AA62" i="20"/>
  <c r="AA61" i="20"/>
  <c r="V78" i="20"/>
  <c r="V69" i="20"/>
  <c r="P79" i="20"/>
  <c r="P78" i="20"/>
  <c r="P77" i="20"/>
  <c r="P76" i="20"/>
  <c r="P75" i="20"/>
  <c r="P72" i="20"/>
  <c r="P71" i="20"/>
  <c r="P70" i="20"/>
  <c r="P69" i="20"/>
  <c r="P68" i="20"/>
  <c r="P65" i="20"/>
  <c r="P64" i="20"/>
  <c r="P63" i="20"/>
  <c r="P62" i="20"/>
  <c r="P61" i="20"/>
  <c r="N75" i="20"/>
  <c r="K79" i="20"/>
  <c r="M39" i="20" s="1"/>
  <c r="K78" i="20"/>
  <c r="M38" i="20" s="1"/>
  <c r="K77" i="20"/>
  <c r="M37" i="20" s="1"/>
  <c r="K76" i="20"/>
  <c r="M36" i="20" s="1"/>
  <c r="K75" i="20"/>
  <c r="M35" i="20" s="1"/>
  <c r="E79" i="20"/>
  <c r="G39" i="20" s="1"/>
  <c r="J72" i="20"/>
  <c r="J71" i="20"/>
  <c r="J70" i="20"/>
  <c r="J69" i="20"/>
  <c r="J68" i="20"/>
  <c r="E71" i="20"/>
  <c r="V63" i="20"/>
  <c r="V99" i="20" s="1"/>
  <c r="N62" i="20"/>
  <c r="N98" i="20" s="1"/>
  <c r="G65" i="20"/>
  <c r="I33" i="20" s="1"/>
  <c r="G64" i="20"/>
  <c r="I32" i="20" s="1"/>
  <c r="Y61" i="20"/>
  <c r="T69" i="20"/>
  <c r="T61" i="20"/>
  <c r="O97" i="20" s="1"/>
  <c r="I76" i="20"/>
  <c r="K36" i="20" s="1"/>
  <c r="H69" i="20"/>
  <c r="K63" i="20"/>
  <c r="Y79" i="20"/>
  <c r="Y78" i="20"/>
  <c r="Y77" i="20"/>
  <c r="Y76" i="20"/>
  <c r="Y75" i="20"/>
  <c r="Z72" i="20"/>
  <c r="Z71" i="20"/>
  <c r="Z70" i="20"/>
  <c r="Z69" i="20"/>
  <c r="Z68" i="20"/>
  <c r="Z65" i="20"/>
  <c r="Z64" i="20"/>
  <c r="Z63" i="20"/>
  <c r="Z62" i="20"/>
  <c r="Z61" i="20"/>
  <c r="V77" i="20"/>
  <c r="V68" i="20"/>
  <c r="O79" i="20"/>
  <c r="O78" i="20"/>
  <c r="O77" i="20"/>
  <c r="O76" i="20"/>
  <c r="O75" i="20"/>
  <c r="O72" i="20"/>
  <c r="O71" i="20"/>
  <c r="O70" i="20"/>
  <c r="O69" i="20"/>
  <c r="O68" i="20"/>
  <c r="O65" i="20"/>
  <c r="O64" i="20"/>
  <c r="O63" i="20"/>
  <c r="O62" i="20"/>
  <c r="O61" i="20"/>
  <c r="N72" i="20"/>
  <c r="J79" i="20"/>
  <c r="L39" i="20" s="1"/>
  <c r="J78" i="20"/>
  <c r="L38" i="20" s="1"/>
  <c r="J77" i="20"/>
  <c r="L37" i="20" s="1"/>
  <c r="J76" i="20"/>
  <c r="L36" i="20" s="1"/>
  <c r="J75" i="20"/>
  <c r="L35" i="20" s="1"/>
  <c r="E78" i="20"/>
  <c r="G38" i="20" s="1"/>
  <c r="I72" i="20"/>
  <c r="I71" i="20"/>
  <c r="I70" i="20"/>
  <c r="I69" i="20"/>
  <c r="I68" i="20"/>
  <c r="E70" i="20"/>
  <c r="V62" i="20"/>
  <c r="V98" i="20" s="1"/>
  <c r="N61" i="20"/>
  <c r="N97" i="20" s="1"/>
  <c r="F65" i="20"/>
  <c r="H33" i="20" s="1"/>
  <c r="F64" i="20"/>
  <c r="H32" i="20" s="1"/>
  <c r="F63" i="20"/>
  <c r="H31" i="20" s="1"/>
  <c r="F62" i="20"/>
  <c r="H30" i="20" s="1"/>
  <c r="X79" i="20"/>
  <c r="X78" i="20"/>
  <c r="X77" i="20"/>
  <c r="X76" i="20"/>
  <c r="X75" i="20"/>
  <c r="Y72" i="20"/>
  <c r="Y71" i="20"/>
  <c r="Y70" i="20"/>
  <c r="Y69" i="20"/>
  <c r="Y68" i="20"/>
  <c r="Y64" i="20"/>
  <c r="V76" i="20"/>
  <c r="T77" i="20"/>
  <c r="T75" i="20"/>
  <c r="T68" i="20"/>
  <c r="T62" i="20"/>
  <c r="O98" i="20" s="1"/>
  <c r="I79" i="20"/>
  <c r="K39" i="20" s="1"/>
  <c r="I75" i="20"/>
  <c r="K35" i="20" s="1"/>
  <c r="H70" i="20"/>
  <c r="V61" i="20"/>
  <c r="V97" i="20" s="1"/>
  <c r="E65" i="20"/>
  <c r="W79" i="20"/>
  <c r="W78" i="20"/>
  <c r="W77" i="20"/>
  <c r="W76" i="20"/>
  <c r="W75" i="20"/>
  <c r="X72" i="20"/>
  <c r="X71" i="20"/>
  <c r="X70" i="20"/>
  <c r="X69" i="20"/>
  <c r="X68" i="20"/>
  <c r="X65" i="20"/>
  <c r="X64" i="20"/>
  <c r="X63" i="20"/>
  <c r="X62" i="20"/>
  <c r="X61" i="20"/>
  <c r="V72" i="20"/>
  <c r="S79" i="20"/>
  <c r="S78" i="20"/>
  <c r="S77" i="20"/>
  <c r="S76" i="20"/>
  <c r="S75" i="20"/>
  <c r="S72" i="20"/>
  <c r="S71" i="20"/>
  <c r="S70" i="20"/>
  <c r="S69" i="20"/>
  <c r="S68" i="20"/>
  <c r="S65" i="20"/>
  <c r="S64" i="20"/>
  <c r="S63" i="20"/>
  <c r="S62" i="20"/>
  <c r="S61" i="20"/>
  <c r="N78" i="20"/>
  <c r="N70" i="20"/>
  <c r="H79" i="20"/>
  <c r="J39" i="20" s="1"/>
  <c r="H78" i="20"/>
  <c r="J38" i="20" s="1"/>
  <c r="H77" i="20"/>
  <c r="J37" i="20" s="1"/>
  <c r="H76" i="20"/>
  <c r="J36" i="20" s="1"/>
  <c r="H75" i="20"/>
  <c r="J35" i="20" s="1"/>
  <c r="E76" i="20"/>
  <c r="G36" i="20" s="1"/>
  <c r="G72" i="20"/>
  <c r="G71" i="20"/>
  <c r="G70" i="20"/>
  <c r="G69" i="20"/>
  <c r="G68" i="20"/>
  <c r="E68" i="20"/>
  <c r="N65" i="20"/>
  <c r="J65" i="20"/>
  <c r="L33" i="20" s="1"/>
  <c r="J64" i="20"/>
  <c r="L32" i="20" s="1"/>
  <c r="J63" i="20"/>
  <c r="L31" i="20" s="1"/>
  <c r="J62" i="20"/>
  <c r="L30" i="20" s="1"/>
  <c r="E64" i="20"/>
  <c r="I64" i="20"/>
  <c r="K32" i="20" s="1"/>
  <c r="I62" i="20"/>
  <c r="K30" i="20" s="1"/>
  <c r="K68" i="20"/>
  <c r="V64" i="20"/>
  <c r="V100" i="20" s="1"/>
  <c r="H65" i="20"/>
  <c r="J33" i="20" s="1"/>
  <c r="H63" i="20"/>
  <c r="J31" i="20" s="1"/>
  <c r="G63" i="20"/>
  <c r="I31" i="20" s="1"/>
  <c r="Y65" i="20"/>
  <c r="T79" i="20"/>
  <c r="T76" i="20"/>
  <c r="T71" i="20"/>
  <c r="T65" i="20"/>
  <c r="O101" i="20" s="1"/>
  <c r="N79" i="20"/>
  <c r="I77" i="20"/>
  <c r="K37" i="20" s="1"/>
  <c r="H71" i="20"/>
  <c r="E69" i="20"/>
  <c r="K62" i="20"/>
  <c r="K61" i="20"/>
  <c r="M29" i="20" s="1"/>
  <c r="E61" i="20"/>
  <c r="G29" i="20" s="1"/>
  <c r="H61" i="20"/>
  <c r="J29" i="20" s="1"/>
  <c r="G61" i="20"/>
  <c r="I29" i="20" s="1"/>
  <c r="F61" i="20"/>
  <c r="J61" i="20"/>
  <c r="L29" i="20" s="1"/>
  <c r="I61" i="20"/>
  <c r="K29" i="20" s="1"/>
  <c r="F89" i="20" l="1"/>
  <c r="F90" i="20" s="1"/>
  <c r="H29" i="20"/>
  <c r="H89" i="20"/>
  <c r="H90" i="20" s="1"/>
  <c r="J89" i="20"/>
  <c r="J90" i="20" s="1"/>
  <c r="G89" i="20"/>
  <c r="G90" i="20" s="1"/>
  <c r="I89" i="20"/>
  <c r="I90" i="20" s="1"/>
  <c r="E97" i="20"/>
  <c r="E89" i="20"/>
  <c r="E90" i="20" s="1"/>
  <c r="F97" i="20"/>
  <c r="K89" i="20"/>
  <c r="X97" i="20"/>
  <c r="Y97" i="20" s="1"/>
  <c r="E96" i="20"/>
  <c r="G43" i="20"/>
  <c r="R97" i="20"/>
  <c r="P97" i="20"/>
  <c r="F96" i="20"/>
  <c r="M43" i="20"/>
  <c r="Z97" i="20"/>
  <c r="Z98" i="20"/>
  <c r="P98" i="20"/>
  <c r="Q98" i="20" s="1"/>
  <c r="R100" i="20"/>
  <c r="Z99" i="20"/>
  <c r="M33" i="20"/>
  <c r="F101" i="20"/>
  <c r="G33" i="20"/>
  <c r="E101" i="20"/>
  <c r="M31" i="20"/>
  <c r="F99" i="20"/>
  <c r="W101" i="20"/>
  <c r="N101" i="20"/>
  <c r="R101" i="20" s="1"/>
  <c r="R98" i="20"/>
  <c r="R99" i="20"/>
  <c r="G30" i="20"/>
  <c r="E98" i="20"/>
  <c r="V101" i="20"/>
  <c r="G32" i="20"/>
  <c r="E100" i="20"/>
  <c r="X98" i="20"/>
  <c r="P100" i="20"/>
  <c r="M30" i="20"/>
  <c r="F98" i="20"/>
  <c r="P99" i="20"/>
  <c r="X99" i="20"/>
  <c r="G31" i="20"/>
  <c r="E99" i="20"/>
  <c r="Z100" i="20"/>
  <c r="X100" i="20"/>
  <c r="M32" i="20"/>
  <c r="F100" i="20"/>
  <c r="T85" i="20"/>
  <c r="Y85" i="20"/>
  <c r="AA85" i="20"/>
  <c r="O85" i="20"/>
  <c r="I84" i="20"/>
  <c r="R85" i="20"/>
  <c r="E85" i="20"/>
  <c r="K82" i="20"/>
  <c r="J84" i="20"/>
  <c r="F85" i="20"/>
  <c r="K83" i="20"/>
  <c r="I85" i="20"/>
  <c r="V85" i="20"/>
  <c r="H83" i="20"/>
  <c r="N85" i="20"/>
  <c r="H85" i="20"/>
  <c r="S82" i="20"/>
  <c r="X84" i="20"/>
  <c r="O83" i="20"/>
  <c r="Z84" i="20"/>
  <c r="G84" i="20"/>
  <c r="P82" i="20"/>
  <c r="AA83" i="20"/>
  <c r="Y82" i="20"/>
  <c r="Q84" i="20"/>
  <c r="AB85" i="20"/>
  <c r="Y83" i="20"/>
  <c r="R83" i="20"/>
  <c r="W85" i="20"/>
  <c r="I82" i="20"/>
  <c r="J85" i="20"/>
  <c r="S83" i="20"/>
  <c r="X85" i="20"/>
  <c r="O84" i="20"/>
  <c r="Z85" i="20"/>
  <c r="G85" i="20"/>
  <c r="P83" i="20"/>
  <c r="AA84" i="20"/>
  <c r="K85" i="20"/>
  <c r="H82" i="20"/>
  <c r="Q85" i="20"/>
  <c r="G82" i="20"/>
  <c r="N84" i="20"/>
  <c r="R84" i="20"/>
  <c r="V82" i="20"/>
  <c r="N83" i="20"/>
  <c r="E84" i="20"/>
  <c r="S85" i="20"/>
  <c r="F82" i="20"/>
  <c r="V83" i="20"/>
  <c r="P85" i="20"/>
  <c r="AB82" i="20"/>
  <c r="T84" i="20"/>
  <c r="H84" i="20"/>
  <c r="W82" i="20"/>
  <c r="G83" i="20"/>
  <c r="J82" i="20"/>
  <c r="X82" i="20"/>
  <c r="Y84" i="20"/>
  <c r="F83" i="20"/>
  <c r="Z82" i="20"/>
  <c r="T83" i="20"/>
  <c r="Q82" i="20"/>
  <c r="AB83" i="20"/>
  <c r="E83" i="20"/>
  <c r="W83" i="20"/>
  <c r="S84" i="20"/>
  <c r="N82" i="20"/>
  <c r="P84" i="20"/>
  <c r="E82" i="20"/>
  <c r="V84" i="20"/>
  <c r="J83" i="20"/>
  <c r="X83" i="20"/>
  <c r="T82" i="20"/>
  <c r="F84" i="20"/>
  <c r="O82" i="20"/>
  <c r="Z83" i="20"/>
  <c r="AA82" i="20"/>
  <c r="Q83" i="20"/>
  <c r="AB84" i="20"/>
  <c r="K84" i="20"/>
  <c r="I83" i="20"/>
  <c r="R82" i="20"/>
  <c r="W84" i="20"/>
  <c r="K90" i="20" l="1"/>
  <c r="L89" i="20"/>
  <c r="G97" i="20"/>
  <c r="H97" i="20" s="1"/>
  <c r="I97" i="20"/>
  <c r="AA97" i="20"/>
  <c r="AB97" i="20" s="1"/>
  <c r="G96" i="20"/>
  <c r="H96" i="20" s="1"/>
  <c r="S97" i="20"/>
  <c r="T97" i="20" s="1"/>
  <c r="Q97" i="20"/>
  <c r="S98" i="20"/>
  <c r="T98" i="20" s="1"/>
  <c r="I96" i="20"/>
  <c r="G100" i="20"/>
  <c r="H100" i="20" s="1"/>
  <c r="G101" i="20"/>
  <c r="H101" i="20" s="1"/>
  <c r="P101" i="20"/>
  <c r="Q101" i="20" s="1"/>
  <c r="I99" i="20"/>
  <c r="G99" i="20"/>
  <c r="H99" i="20" s="1"/>
  <c r="G98" i="20"/>
  <c r="H98" i="20" s="1"/>
  <c r="I101" i="20"/>
  <c r="S99" i="20"/>
  <c r="T99" i="20" s="1"/>
  <c r="Q99" i="20"/>
  <c r="AA100" i="20"/>
  <c r="AB100" i="20" s="1"/>
  <c r="Y100" i="20"/>
  <c r="S100" i="20"/>
  <c r="T100" i="20" s="1"/>
  <c r="Q100" i="20"/>
  <c r="Y98" i="20"/>
  <c r="AA98" i="20"/>
  <c r="AB98" i="20" s="1"/>
  <c r="I98" i="20"/>
  <c r="Z101" i="20"/>
  <c r="X101" i="20"/>
  <c r="AA99" i="20"/>
  <c r="AB99" i="20" s="1"/>
  <c r="Y99" i="20"/>
  <c r="I100" i="20"/>
  <c r="J97" i="20" l="1"/>
  <c r="K97" i="20" s="1"/>
  <c r="J96" i="20"/>
  <c r="K96" i="20" s="1"/>
  <c r="J101" i="20"/>
  <c r="K101" i="20" s="1"/>
  <c r="J100" i="20"/>
  <c r="K100" i="20" s="1"/>
  <c r="S101" i="20"/>
  <c r="T101" i="20" s="1"/>
  <c r="J99" i="20"/>
  <c r="K99" i="20" s="1"/>
  <c r="J98" i="20"/>
  <c r="K98" i="20" s="1"/>
  <c r="AA101" i="20"/>
  <c r="AB101" i="20" s="1"/>
  <c r="Y101" i="20"/>
</calcChain>
</file>

<file path=xl/sharedStrings.xml><?xml version="1.0" encoding="utf-8"?>
<sst xmlns="http://schemas.openxmlformats.org/spreadsheetml/2006/main" count="7406" uniqueCount="103">
  <si>
    <t>Cycle 1</t>
  </si>
  <si>
    <t>Total</t>
  </si>
  <si>
    <t>5 TO 11 YEARS</t>
  </si>
  <si>
    <t>12 TO 14 YEARS</t>
  </si>
  <si>
    <t>15 TO 19 YEARS</t>
  </si>
  <si>
    <t>Cycle 4</t>
  </si>
  <si>
    <t>12 to 19</t>
  </si>
  <si>
    <t>20 to 29</t>
  </si>
  <si>
    <t>Both men and women</t>
  </si>
  <si>
    <t>Men</t>
  </si>
  <si>
    <t>Women</t>
  </si>
  <si>
    <t>Cycle 5</t>
  </si>
  <si>
    <t>Sex</t>
  </si>
  <si>
    <t>Number</t>
  </si>
  <si>
    <t>Cycle 2</t>
  </si>
  <si>
    <t>Cycle 3</t>
  </si>
  <si>
    <t>Cycle 6</t>
  </si>
  <si>
    <t>Number of people</t>
  </si>
  <si>
    <t>Cycle</t>
  </si>
  <si>
    <t>Current</t>
  </si>
  <si>
    <t>Former</t>
  </si>
  <si>
    <t>Age</t>
  </si>
  <si>
    <t>Age of First Cigarette</t>
  </si>
  <si>
    <t>Both Male and Female</t>
  </si>
  <si>
    <t>Smoking Status</t>
  </si>
  <si>
    <t>Over 20</t>
  </si>
  <si>
    <t>Both current and former</t>
  </si>
  <si>
    <t>15 to 17</t>
  </si>
  <si>
    <t>18 to 19</t>
  </si>
  <si>
    <t>Cycle 7</t>
  </si>
  <si>
    <t>C of V</t>
  </si>
  <si>
    <t>f</t>
  </si>
  <si>
    <t>95% CI</t>
  </si>
  <si>
    <t>Range 1: Current and Former Smokers</t>
  </si>
  <si>
    <t>Range 2: Current Smokers</t>
  </si>
  <si>
    <t>Range 3: Former Smokers</t>
  </si>
  <si>
    <t>15 to 19</t>
  </si>
  <si>
    <t xml:space="preserve"> 5 to 11 years</t>
  </si>
  <si>
    <t xml:space="preserve"> 12 to 14 years YEARS</t>
  </si>
  <si>
    <t xml:space="preserve"> All People</t>
  </si>
  <si>
    <t xml:space="preserve"> 15 to 17</t>
  </si>
  <si>
    <t xml:space="preserve"> 18 to 19 years</t>
  </si>
  <si>
    <t xml:space="preserve"> 15 to 19 years</t>
  </si>
  <si>
    <t xml:space="preserve"> Over 20 years</t>
  </si>
  <si>
    <t>DATA</t>
  </si>
  <si>
    <t>Based on derived variables SMKG01C</t>
  </si>
  <si>
    <t>12 to 14</t>
  </si>
  <si>
    <t>5 to 11</t>
  </si>
  <si>
    <t>All persons</t>
  </si>
  <si>
    <t>sexvalue2</t>
  </si>
  <si>
    <t>agevalue2</t>
  </si>
  <si>
    <t>Number of persons</t>
  </si>
  <si>
    <t>Current Smokers</t>
  </si>
  <si>
    <t>Former Smokers</t>
  </si>
  <si>
    <t>Age 1st Cig</t>
  </si>
  <si>
    <t>Title</t>
  </si>
  <si>
    <t xml:space="preserve">, </t>
  </si>
  <si>
    <t>Current Smoker</t>
  </si>
  <si>
    <t>Former Smoker</t>
  </si>
  <si>
    <t>All Ever Smokers</t>
  </si>
  <si>
    <t>Current and Former Smokers</t>
  </si>
  <si>
    <t>Difference Cycle 1 to Cycle 7</t>
  </si>
  <si>
    <t>∆ Number</t>
  </si>
  <si>
    <t>Percentage difference</t>
  </si>
  <si>
    <t>SE of difference</t>
  </si>
  <si>
    <t>Z-test score*</t>
  </si>
  <si>
    <t>Significant</t>
  </si>
  <si>
    <t>All persons who have smoked 1 cigarette</t>
  </si>
  <si>
    <t>Share of ever smokers</t>
  </si>
  <si>
    <t>All people</t>
  </si>
  <si>
    <t>Daily Smoker</t>
  </si>
  <si>
    <t xml:space="preserve">Occasional smoker (always) </t>
  </si>
  <si>
    <t>Occasional smoker (former daily)</t>
  </si>
  <si>
    <t>Former smoker (daily)</t>
  </si>
  <si>
    <t>Former smoker (occasional)</t>
  </si>
  <si>
    <t>Never Smoker</t>
  </si>
  <si>
    <t>women</t>
  </si>
  <si>
    <t>Range 4: All smoking behaviours</t>
  </si>
  <si>
    <t xml:space="preserve"> All who ever tried a cigarette</t>
  </si>
  <si>
    <t>All people in age group</t>
  </si>
  <si>
    <t>Number of persons in age group</t>
  </si>
  <si>
    <t xml:space="preserve">All population </t>
  </si>
  <si>
    <t>All population in age and sex group</t>
  </si>
  <si>
    <t>Percentage of population who smoked 1 cigarette</t>
  </si>
  <si>
    <t>% decline</t>
  </si>
  <si>
    <t>Number of people who smoked 1 cigarette, by age of first cigarette</t>
  </si>
  <si>
    <t>Difference Cycle 3 to Cycle 7</t>
  </si>
  <si>
    <t>Percentage who have smoked 1 cigarette</t>
  </si>
  <si>
    <t>Supplemental Chart: Static Data</t>
  </si>
  <si>
    <t>Girls</t>
  </si>
  <si>
    <t>Boys</t>
  </si>
  <si>
    <t>Age 12 to 19</t>
  </si>
  <si>
    <t>Age 20 to 29</t>
  </si>
  <si>
    <t>Coefficients of variation</t>
  </si>
  <si>
    <t>95% Confidence Interval</t>
  </si>
  <si>
    <t xml:space="preserve">Calculations </t>
  </si>
  <si>
    <t xml:space="preserve">This excel sheet is part of a report prepared for Health Canada. </t>
  </si>
  <si>
    <t>Tobacco Use 2000-2014:</t>
  </si>
  <si>
    <t>Insights from The Canadian Community Health Survey</t>
  </si>
  <si>
    <t>Physicians for a Smoke-Free Canada</t>
  </si>
  <si>
    <t>Submitted to Health Canada</t>
  </si>
  <si>
    <t>Contract Number: 4500339975</t>
  </si>
  <si>
    <t>Share of smoking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</si>
</sst>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%"/>
    <numFmt numFmtId="166" formatCode="#,##0.0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9"/>
      <color theme="1"/>
      <name val="Calibri"/>
      <family val="2"/>
    </font>
    <font>
      <sz val="9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b/>
      <sz val="22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499984740745262"/>
        <bgColor rgb="FFDDEBF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FFFF00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2" fillId="2" borderId="1" xfId="0" applyFont="1" applyFill="1" applyBorder="1"/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0" fillId="0" borderId="0" xfId="0" applyAlignment="1"/>
    <xf numFmtId="3" fontId="7" fillId="3" borderId="0" xfId="0" applyNumberFormat="1" applyFont="1" applyFill="1" applyBorder="1" applyAlignment="1"/>
    <xf numFmtId="3" fontId="8" fillId="0" borderId="0" xfId="2" applyNumberFormat="1" applyFont="1" applyBorder="1" applyAlignment="1">
      <alignment horizontal="right" vertical="top"/>
    </xf>
    <xf numFmtId="0" fontId="3" fillId="5" borderId="0" xfId="0" applyFont="1" applyFill="1"/>
    <xf numFmtId="3" fontId="9" fillId="5" borderId="0" xfId="2" applyNumberFormat="1" applyFont="1" applyFill="1" applyBorder="1" applyAlignment="1">
      <alignment horizontal="right" vertical="top"/>
    </xf>
    <xf numFmtId="0" fontId="9" fillId="5" borderId="0" xfId="0" applyFont="1" applyFill="1"/>
    <xf numFmtId="0" fontId="5" fillId="0" borderId="0" xfId="0" applyFont="1"/>
    <xf numFmtId="3" fontId="8" fillId="0" borderId="0" xfId="3" applyNumberFormat="1" applyFont="1" applyBorder="1" applyAlignment="1">
      <alignment horizontal="center" vertical="top"/>
    </xf>
    <xf numFmtId="3" fontId="11" fillId="0" borderId="0" xfId="0" applyNumberFormat="1" applyFont="1" applyFill="1" applyBorder="1"/>
    <xf numFmtId="3" fontId="10" fillId="0" borderId="0" xfId="0" applyNumberFormat="1" applyFont="1" applyFill="1" applyBorder="1"/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horizontal="left" indent="2"/>
    </xf>
    <xf numFmtId="0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 indent="2"/>
    </xf>
    <xf numFmtId="0" fontId="6" fillId="0" borderId="0" xfId="0" applyNumberFormat="1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Border="1"/>
    <xf numFmtId="0" fontId="3" fillId="5" borderId="0" xfId="0" applyFont="1" applyFill="1" applyAlignment="1">
      <alignment horizontal="center"/>
    </xf>
    <xf numFmtId="0" fontId="0" fillId="4" borderId="0" xfId="0" applyFill="1"/>
    <xf numFmtId="0" fontId="5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vertical="center"/>
    </xf>
    <xf numFmtId="3" fontId="16" fillId="6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3" fillId="5" borderId="0" xfId="0" applyFont="1" applyFill="1" applyAlignment="1"/>
    <xf numFmtId="0" fontId="5" fillId="0" borderId="0" xfId="0" applyFont="1" applyAlignment="1"/>
    <xf numFmtId="0" fontId="6" fillId="0" borderId="0" xfId="0" applyFont="1" applyAlignment="1"/>
    <xf numFmtId="166" fontId="10" fillId="0" borderId="0" xfId="0" applyNumberFormat="1" applyFont="1" applyFill="1" applyBorder="1"/>
    <xf numFmtId="166" fontId="11" fillId="0" borderId="0" xfId="0" applyNumberFormat="1" applyFont="1" applyFill="1" applyBorder="1"/>
    <xf numFmtId="3" fontId="17" fillId="0" borderId="0" xfId="2" applyNumberFormat="1" applyFont="1" applyBorder="1" applyAlignment="1">
      <alignment horizontal="right" vertical="top"/>
    </xf>
    <xf numFmtId="3" fontId="17" fillId="0" borderId="0" xfId="3" applyNumberFormat="1" applyFont="1" applyBorder="1" applyAlignment="1">
      <alignment horizontal="center" vertical="top"/>
    </xf>
    <xf numFmtId="0" fontId="2" fillId="0" borderId="0" xfId="0" applyFont="1"/>
    <xf numFmtId="0" fontId="18" fillId="0" borderId="0" xfId="0" applyFont="1" applyBorder="1" applyAlignment="1">
      <alignment horizontal="right" vertical="center"/>
    </xf>
    <xf numFmtId="0" fontId="19" fillId="3" borderId="0" xfId="0" applyFont="1" applyFill="1" applyBorder="1" applyAlignment="1">
      <alignment vertical="center"/>
    </xf>
    <xf numFmtId="3" fontId="7" fillId="7" borderId="0" xfId="0" applyNumberFormat="1" applyFont="1" applyFill="1" applyBorder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>
      <alignment horizontal="left" indent="2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NumberFormat="1" applyFont="1" applyFill="1"/>
    <xf numFmtId="3" fontId="7" fillId="0" borderId="0" xfId="0" applyNumberFormat="1" applyFont="1" applyFill="1" applyBorder="1" applyAlignment="1"/>
    <xf numFmtId="3" fontId="8" fillId="0" borderId="0" xfId="3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left" indent="2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NumberFormat="1" applyFont="1" applyFill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7" fillId="0" borderId="0" xfId="0" applyNumberFormat="1" applyFont="1" applyFill="1" applyBorder="1"/>
    <xf numFmtId="9" fontId="7" fillId="0" borderId="0" xfId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5" fillId="0" borderId="0" xfId="1" applyFont="1"/>
    <xf numFmtId="0" fontId="20" fillId="0" borderId="0" xfId="0" applyFont="1"/>
    <xf numFmtId="0" fontId="20" fillId="0" borderId="0" xfId="0" applyFont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21" fillId="0" borderId="2" xfId="0" applyFont="1" applyFill="1" applyBorder="1" applyAlignment="1">
      <alignment horizontal="right"/>
    </xf>
    <xf numFmtId="0" fontId="21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wrapText="1"/>
    </xf>
    <xf numFmtId="3" fontId="6" fillId="0" borderId="0" xfId="0" applyNumberFormat="1" applyFont="1"/>
    <xf numFmtId="3" fontId="5" fillId="0" borderId="0" xfId="0" applyNumberFormat="1" applyFont="1"/>
    <xf numFmtId="165" fontId="5" fillId="0" borderId="0" xfId="1" applyNumberFormat="1" applyFont="1"/>
    <xf numFmtId="9" fontId="5" fillId="0" borderId="0" xfId="1" applyNumberFormat="1" applyFo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17" fillId="0" borderId="0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3" fontId="21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165" fontId="8" fillId="0" borderId="0" xfId="1" applyNumberFormat="1" applyFont="1" applyBorder="1" applyAlignment="1">
      <alignment horizontal="center" vertical="top"/>
    </xf>
    <xf numFmtId="9" fontId="5" fillId="0" borderId="0" xfId="1" applyFont="1" applyAlignment="1">
      <alignment horizontal="center"/>
    </xf>
    <xf numFmtId="0" fontId="18" fillId="0" borderId="0" xfId="0" applyFont="1"/>
    <xf numFmtId="9" fontId="18" fillId="0" borderId="0" xfId="1" applyFont="1"/>
    <xf numFmtId="0" fontId="6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5" fillId="2" borderId="1" xfId="0" applyFont="1" applyFill="1" applyBorder="1"/>
    <xf numFmtId="3" fontId="25" fillId="0" borderId="0" xfId="0" applyNumberFormat="1" applyFont="1" applyFill="1" applyBorder="1"/>
    <xf numFmtId="3" fontId="23" fillId="0" borderId="0" xfId="0" applyNumberFormat="1" applyFont="1" applyFill="1" applyBorder="1"/>
    <xf numFmtId="166" fontId="25" fillId="0" borderId="0" xfId="0" applyNumberFormat="1" applyFont="1" applyFill="1" applyBorder="1"/>
    <xf numFmtId="166" fontId="23" fillId="0" borderId="0" xfId="0" applyNumberFormat="1" applyFont="1" applyFill="1" applyBorder="1"/>
    <xf numFmtId="0" fontId="25" fillId="2" borderId="1" xfId="0" applyFont="1" applyFill="1" applyBorder="1" applyAlignment="1">
      <alignment horizontal="right"/>
    </xf>
    <xf numFmtId="9" fontId="23" fillId="0" borderId="0" xfId="1" applyFont="1"/>
    <xf numFmtId="9" fontId="23" fillId="0" borderId="0" xfId="1" applyFont="1" applyAlignment="1">
      <alignment horizontal="center"/>
    </xf>
    <xf numFmtId="165" fontId="23" fillId="0" borderId="0" xfId="1" applyNumberFormat="1" applyFont="1" applyBorder="1" applyAlignment="1">
      <alignment horizontal="center" vertical="top"/>
    </xf>
    <xf numFmtId="3" fontId="25" fillId="6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0" fontId="23" fillId="3" borderId="0" xfId="0" applyFont="1" applyFill="1" applyBorder="1" applyAlignment="1">
      <alignment vertical="center"/>
    </xf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0" xfId="0" applyFill="1" applyBorder="1"/>
    <xf numFmtId="0" fontId="0" fillId="8" borderId="15" xfId="0" applyFill="1" applyBorder="1"/>
    <xf numFmtId="0" fontId="6" fillId="9" borderId="1" xfId="0" applyFont="1" applyFill="1" applyBorder="1"/>
    <xf numFmtId="9" fontId="5" fillId="8" borderId="0" xfId="1" applyFont="1" applyFill="1" applyBorder="1" applyAlignment="1">
      <alignment horizontal="center"/>
    </xf>
    <xf numFmtId="165" fontId="8" fillId="8" borderId="0" xfId="1" applyNumberFormat="1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/>
    </xf>
    <xf numFmtId="0" fontId="0" fillId="8" borderId="16" xfId="0" applyFill="1" applyBorder="1"/>
    <xf numFmtId="0" fontId="0" fillId="8" borderId="2" xfId="0" applyFill="1" applyBorder="1"/>
    <xf numFmtId="0" fontId="0" fillId="8" borderId="17" xfId="0" applyFill="1" applyBorder="1"/>
    <xf numFmtId="0" fontId="2" fillId="8" borderId="0" xfId="0" applyFont="1" applyFill="1" applyBorder="1"/>
    <xf numFmtId="0" fontId="5" fillId="8" borderId="15" xfId="0" applyFont="1" applyFill="1" applyBorder="1"/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4" fillId="8" borderId="0" xfId="0" applyFont="1" applyFill="1" applyBorder="1"/>
    <xf numFmtId="0" fontId="28" fillId="1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15" fontId="28" fillId="0" borderId="0" xfId="0" applyNumberFormat="1" applyFont="1" applyFill="1" applyBorder="1"/>
    <xf numFmtId="0" fontId="31" fillId="3" borderId="0" xfId="0" applyFont="1" applyFill="1" applyBorder="1" applyAlignment="1">
      <alignment vertical="center"/>
    </xf>
    <xf numFmtId="0" fontId="32" fillId="5" borderId="0" xfId="0" applyFont="1" applyFill="1" applyAlignment="1">
      <alignment horizontal="left"/>
    </xf>
    <xf numFmtId="0" fontId="32" fillId="5" borderId="0" xfId="0" applyFont="1" applyFill="1" applyAlignment="1"/>
    <xf numFmtId="0" fontId="32" fillId="5" borderId="0" xfId="0" applyFont="1" applyFill="1"/>
    <xf numFmtId="0" fontId="32" fillId="5" borderId="0" xfId="0" applyFont="1" applyFill="1" applyAlignment="1">
      <alignment horizontal="center"/>
    </xf>
  </cellXfs>
  <cellStyles count="4">
    <cellStyle name="Comma 2" xfId="3"/>
    <cellStyle name="Normal" xfId="0" builtinId="0"/>
    <cellStyle name="Normal_spss-cycle6" xfId="2"/>
    <cellStyle name="Percent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1'!$I$53</c:f>
          <c:strCache>
            <c:ptCount val="1"/>
            <c:pt idx="0">
              <c:v>Current and Former Smokers, Both men and women, 20 to 29</c:v>
            </c:pt>
          </c:strCache>
        </c:strRef>
      </c:tx>
      <c:layout>
        <c:manualLayout>
          <c:xMode val="edge"/>
          <c:yMode val="edge"/>
          <c:x val="0.19163188976377951"/>
          <c:y val="3.7037037037037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1'!$F$30</c:f>
              <c:strCache>
                <c:ptCount val="1"/>
                <c:pt idx="0">
                  <c:v>5 to 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1'!$G$36:$M$36</c:f>
                <c:numCache>
                  <c:formatCode>General</c:formatCode>
                  <c:ptCount val="7"/>
                  <c:pt idx="0">
                    <c:v>22601.13</c:v>
                  </c:pt>
                  <c:pt idx="1">
                    <c:v>21283.183999999997</c:v>
                  </c:pt>
                  <c:pt idx="2">
                    <c:v>19241.788</c:v>
                  </c:pt>
                  <c:pt idx="3">
                    <c:v>21594.804</c:v>
                  </c:pt>
                  <c:pt idx="4">
                    <c:v>22464.48</c:v>
                  </c:pt>
                  <c:pt idx="5">
                    <c:v>23866.152000000002</c:v>
                  </c:pt>
                  <c:pt idx="6">
                    <c:v>18781.54</c:v>
                  </c:pt>
                </c:numCache>
              </c:numRef>
            </c:plus>
            <c:minus>
              <c:numRef>
                <c:f>'Table 1'!$G$36:$M$36</c:f>
                <c:numCache>
                  <c:formatCode>General</c:formatCode>
                  <c:ptCount val="7"/>
                  <c:pt idx="0">
                    <c:v>22601.13</c:v>
                  </c:pt>
                  <c:pt idx="1">
                    <c:v>21283.183999999997</c:v>
                  </c:pt>
                  <c:pt idx="2">
                    <c:v>19241.788</c:v>
                  </c:pt>
                  <c:pt idx="3">
                    <c:v>21594.804</c:v>
                  </c:pt>
                  <c:pt idx="4">
                    <c:v>22464.48</c:v>
                  </c:pt>
                  <c:pt idx="5">
                    <c:v>23866.152000000002</c:v>
                  </c:pt>
                  <c:pt idx="6">
                    <c:v>18781.54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1'!$G$28:$M$28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1'!$G$30:$M$30</c:f>
              <c:numCache>
                <c:formatCode>#,##0</c:formatCode>
                <c:ptCount val="7"/>
                <c:pt idx="0">
                  <c:v>191535</c:v>
                </c:pt>
                <c:pt idx="1">
                  <c:v>156494</c:v>
                </c:pt>
                <c:pt idx="2">
                  <c:v>163066</c:v>
                </c:pt>
                <c:pt idx="3">
                  <c:v>163597</c:v>
                </c:pt>
                <c:pt idx="4">
                  <c:v>140403</c:v>
                </c:pt>
                <c:pt idx="5">
                  <c:v>143772</c:v>
                </c:pt>
                <c:pt idx="6">
                  <c:v>109195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1-479A-9620-E79EA810FEBC}"/>
            </c:ext>
          </c:extLst>
        </c:ser>
        <c:ser>
          <c:idx val="1"/>
          <c:order val="1"/>
          <c:tx>
            <c:strRef>
              <c:f>'Table 1'!$F$31</c:f>
              <c:strCache>
                <c:ptCount val="1"/>
                <c:pt idx="0">
                  <c:v>12 to 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1'!$G$37:$M$37</c:f>
                <c:numCache>
                  <c:formatCode>General</c:formatCode>
                  <c:ptCount val="7"/>
                  <c:pt idx="0">
                    <c:v>40588.511999999995</c:v>
                  </c:pt>
                  <c:pt idx="1">
                    <c:v>49568.791999999994</c:v>
                  </c:pt>
                  <c:pt idx="2">
                    <c:v>43066.463999999993</c:v>
                  </c:pt>
                  <c:pt idx="3">
                    <c:v>48474.936000000009</c:v>
                  </c:pt>
                  <c:pt idx="4">
                    <c:v>45797.16</c:v>
                  </c:pt>
                  <c:pt idx="5">
                    <c:v>55101.227999999996</c:v>
                  </c:pt>
                  <c:pt idx="6">
                    <c:v>43647.12</c:v>
                  </c:pt>
                </c:numCache>
              </c:numRef>
            </c:plus>
            <c:minus>
              <c:numRef>
                <c:f>'Table 1'!$G$37:$M$37</c:f>
                <c:numCache>
                  <c:formatCode>General</c:formatCode>
                  <c:ptCount val="7"/>
                  <c:pt idx="0">
                    <c:v>40588.511999999995</c:v>
                  </c:pt>
                  <c:pt idx="1">
                    <c:v>49568.791999999994</c:v>
                  </c:pt>
                  <c:pt idx="2">
                    <c:v>43066.463999999993</c:v>
                  </c:pt>
                  <c:pt idx="3">
                    <c:v>48474.936000000009</c:v>
                  </c:pt>
                  <c:pt idx="4">
                    <c:v>45797.16</c:v>
                  </c:pt>
                  <c:pt idx="5">
                    <c:v>55101.227999999996</c:v>
                  </c:pt>
                  <c:pt idx="6">
                    <c:v>43647.12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1'!$G$28:$M$28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1'!$G$31:$M$31</c:f>
              <c:numCache>
                <c:formatCode>#,##0</c:formatCode>
                <c:ptCount val="7"/>
                <c:pt idx="0">
                  <c:v>845594</c:v>
                </c:pt>
                <c:pt idx="1">
                  <c:v>885157</c:v>
                </c:pt>
                <c:pt idx="2">
                  <c:v>897218</c:v>
                </c:pt>
                <c:pt idx="3">
                  <c:v>897684</c:v>
                </c:pt>
                <c:pt idx="4">
                  <c:v>763286</c:v>
                </c:pt>
                <c:pt idx="5">
                  <c:v>706426</c:v>
                </c:pt>
                <c:pt idx="6">
                  <c:v>606210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1-479A-9620-E79EA810FEBC}"/>
            </c:ext>
          </c:extLst>
        </c:ser>
        <c:ser>
          <c:idx val="2"/>
          <c:order val="2"/>
          <c:tx>
            <c:strRef>
              <c:f>'Table 1'!$F$32</c:f>
              <c:strCache>
                <c:ptCount val="1"/>
                <c:pt idx="0">
                  <c:v>15 to 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1'!$G$38:$M$38</c:f>
                <c:numCache>
                  <c:formatCode>General</c:formatCode>
                  <c:ptCount val="7"/>
                  <c:pt idx="0">
                    <c:v>51301.32</c:v>
                  </c:pt>
                  <c:pt idx="1">
                    <c:v>45562.21</c:v>
                  </c:pt>
                  <c:pt idx="2">
                    <c:v>52548.6</c:v>
                  </c:pt>
                  <c:pt idx="3">
                    <c:v>59818.400000000001</c:v>
                  </c:pt>
                  <c:pt idx="4">
                    <c:v>68444.22</c:v>
                  </c:pt>
                  <c:pt idx="5">
                    <c:v>70281.483999999997</c:v>
                  </c:pt>
                  <c:pt idx="6">
                    <c:v>66065.232000000004</c:v>
                  </c:pt>
                </c:numCache>
              </c:numRef>
            </c:plus>
            <c:minus>
              <c:numRef>
                <c:f>'Table 1'!$G$38:$M$38</c:f>
                <c:numCache>
                  <c:formatCode>General</c:formatCode>
                  <c:ptCount val="7"/>
                  <c:pt idx="0">
                    <c:v>51301.32</c:v>
                  </c:pt>
                  <c:pt idx="1">
                    <c:v>45562.21</c:v>
                  </c:pt>
                  <c:pt idx="2">
                    <c:v>52548.6</c:v>
                  </c:pt>
                  <c:pt idx="3">
                    <c:v>59818.400000000001</c:v>
                  </c:pt>
                  <c:pt idx="4">
                    <c:v>68444.22</c:v>
                  </c:pt>
                  <c:pt idx="5">
                    <c:v>70281.483999999997</c:v>
                  </c:pt>
                  <c:pt idx="6">
                    <c:v>66065.232000000004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1'!$G$28:$M$28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1'!$G$32:$M$32</c:f>
              <c:numCache>
                <c:formatCode>#,##0</c:formatCode>
                <c:ptCount val="7"/>
                <c:pt idx="0">
                  <c:v>1282533</c:v>
                </c:pt>
                <c:pt idx="1">
                  <c:v>1340065</c:v>
                </c:pt>
                <c:pt idx="2">
                  <c:v>1313715</c:v>
                </c:pt>
                <c:pt idx="3">
                  <c:v>1300400</c:v>
                </c:pt>
                <c:pt idx="4">
                  <c:v>1316235</c:v>
                </c:pt>
                <c:pt idx="5">
                  <c:v>1351567</c:v>
                </c:pt>
                <c:pt idx="6">
                  <c:v>1376359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1-479A-9620-E79EA810FEBC}"/>
            </c:ext>
          </c:extLst>
        </c:ser>
        <c:ser>
          <c:idx val="3"/>
          <c:order val="3"/>
          <c:tx>
            <c:strRef>
              <c:f>'Table 1'!$F$33</c:f>
              <c:strCache>
                <c:ptCount val="1"/>
                <c:pt idx="0">
                  <c:v>Over 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'Table 1'!$G$39:$M$39</c:f>
                <c:numCache>
                  <c:formatCode>General</c:formatCode>
                  <c:ptCount val="7"/>
                  <c:pt idx="0">
                    <c:v>21367.793999999998</c:v>
                  </c:pt>
                  <c:pt idx="1">
                    <c:v>24569.487999999998</c:v>
                  </c:pt>
                  <c:pt idx="2">
                    <c:v>21712.097999999998</c:v>
                  </c:pt>
                  <c:pt idx="3">
                    <c:v>24009.312000000002</c:v>
                  </c:pt>
                  <c:pt idx="4">
                    <c:v>28096.992000000002</c:v>
                  </c:pt>
                  <c:pt idx="5">
                    <c:v>31626.935999999998</c:v>
                  </c:pt>
                  <c:pt idx="6">
                    <c:v>29507.326000000001</c:v>
                  </c:pt>
                </c:numCache>
              </c:numRef>
            </c:plus>
            <c:minus>
              <c:numRef>
                <c:f>'Table 1'!$G$39:$M$39</c:f>
                <c:numCache>
                  <c:formatCode>General</c:formatCode>
                  <c:ptCount val="7"/>
                  <c:pt idx="0">
                    <c:v>21367.793999999998</c:v>
                  </c:pt>
                  <c:pt idx="1">
                    <c:v>24569.487999999998</c:v>
                  </c:pt>
                  <c:pt idx="2">
                    <c:v>21712.097999999998</c:v>
                  </c:pt>
                  <c:pt idx="3">
                    <c:v>24009.312000000002</c:v>
                  </c:pt>
                  <c:pt idx="4">
                    <c:v>28096.992000000002</c:v>
                  </c:pt>
                  <c:pt idx="5">
                    <c:v>31626.935999999998</c:v>
                  </c:pt>
                  <c:pt idx="6">
                    <c:v>29507.326000000001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1'!$G$28:$M$28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1'!$G$33:$M$33</c:f>
              <c:numCache>
                <c:formatCode>#,##0</c:formatCode>
                <c:ptCount val="7"/>
                <c:pt idx="0">
                  <c:v>181083</c:v>
                </c:pt>
                <c:pt idx="1">
                  <c:v>180658</c:v>
                </c:pt>
                <c:pt idx="2">
                  <c:v>148713</c:v>
                </c:pt>
                <c:pt idx="3">
                  <c:v>210608</c:v>
                </c:pt>
                <c:pt idx="4">
                  <c:v>195118</c:v>
                </c:pt>
                <c:pt idx="5">
                  <c:v>239598</c:v>
                </c:pt>
                <c:pt idx="6">
                  <c:v>278371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D1-479A-9620-E79EA810F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101778944"/>
        <c:axId val="101780480"/>
      </c:barChart>
      <c:catAx>
        <c:axId val="10177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80480"/>
        <c:crosses val="autoZero"/>
        <c:auto val="1"/>
        <c:lblAlgn val="ctr"/>
        <c:lblOffset val="100"/>
        <c:noMultiLvlLbl val="0"/>
      </c:catAx>
      <c:valAx>
        <c:axId val="10178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7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Former Smokers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Table2!$D$91</c:f>
              <c:strCache>
                <c:ptCount val="1"/>
                <c:pt idx="0">
                  <c:v>5 to 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Table2!$V$90:$AB$90</c15:sqref>
                  </c15:fullRef>
                </c:ext>
              </c:extLst>
              <c:f>Table2!$X$90:$AB$90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Table2!$V$91:$AB$91</c15:sqref>
                  </c15:fullRef>
                </c:ext>
              </c:extLst>
              <c:f>Table2!$X$91:$AB$91</c:f>
              <c:numCache>
                <c:formatCode>0%</c:formatCode>
                <c:ptCount val="5"/>
                <c:pt idx="0">
                  <c:v>5.132050944513921E-2</c:v>
                </c:pt>
                <c:pt idx="1">
                  <c:v>4.8527857955396506E-2</c:v>
                </c:pt>
                <c:pt idx="2">
                  <c:v>4.7508900135954164E-2</c:v>
                </c:pt>
                <c:pt idx="3">
                  <c:v>3.5960814510609174E-2</c:v>
                </c:pt>
                <c:pt idx="4">
                  <c:v>3.5000262325650205E-2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7-40A2-ACDE-410C0B556CFC}"/>
            </c:ext>
          </c:extLst>
        </c:ser>
        <c:ser>
          <c:idx val="1"/>
          <c:order val="1"/>
          <c:tx>
            <c:strRef>
              <c:f>Table2!$D$92</c:f>
              <c:strCache>
                <c:ptCount val="1"/>
                <c:pt idx="0">
                  <c:v>12 to 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Table2!$V$90:$AB$90</c15:sqref>
                  </c15:fullRef>
                </c:ext>
              </c:extLst>
              <c:f>Table2!$X$90:$AB$90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Table2!$V$92:$AB$92</c15:sqref>
                  </c15:fullRef>
                </c:ext>
              </c:extLst>
              <c:f>Table2!$X$92:$AB$92</c:f>
              <c:numCache>
                <c:formatCode>0%</c:formatCode>
                <c:ptCount val="5"/>
                <c:pt idx="0">
                  <c:v>0.33083081024155864</c:v>
                </c:pt>
                <c:pt idx="1">
                  <c:v>0.31468741523999982</c:v>
                </c:pt>
                <c:pt idx="2">
                  <c:v>0.29763129299742253</c:v>
                </c:pt>
                <c:pt idx="3">
                  <c:v>0.2532580424366872</c:v>
                </c:pt>
                <c:pt idx="4">
                  <c:v>0.23593913012814394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7-40A2-ACDE-410C0B556CFC}"/>
            </c:ext>
          </c:extLst>
        </c:ser>
        <c:ser>
          <c:idx val="2"/>
          <c:order val="2"/>
          <c:tx>
            <c:strRef>
              <c:f>Table2!$D$93</c:f>
              <c:strCache>
                <c:ptCount val="1"/>
                <c:pt idx="0">
                  <c:v>15 to 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Table2!$V$90:$AB$90</c15:sqref>
                  </c15:fullRef>
                </c:ext>
              </c:extLst>
              <c:f>Table2!$X$90:$AB$90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Table2!$V$93:$AB$93</c15:sqref>
                  </c15:fullRef>
                </c:ext>
              </c:extLst>
              <c:f>Table2!$X$93:$AB$93</c:f>
              <c:numCache>
                <c:formatCode>0%</c:formatCode>
                <c:ptCount val="5"/>
                <c:pt idx="0">
                  <c:v>0.41278631606660965</c:v>
                </c:pt>
                <c:pt idx="1">
                  <c:v>0.40391302763732639</c:v>
                </c:pt>
                <c:pt idx="2">
                  <c:v>0.38881440124729838</c:v>
                </c:pt>
                <c:pt idx="3">
                  <c:v>0.39264459274469543</c:v>
                </c:pt>
                <c:pt idx="4">
                  <c:v>0.35990133115216005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37-40A2-ACDE-410C0B556CFC}"/>
            </c:ext>
          </c:extLst>
        </c:ser>
        <c:ser>
          <c:idx val="3"/>
          <c:order val="3"/>
          <c:tx>
            <c:strRef>
              <c:f>Table2!$D$94</c:f>
              <c:strCache>
                <c:ptCount val="1"/>
                <c:pt idx="0">
                  <c:v>18 to 19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Table2!$V$90:$AB$90</c15:sqref>
                  </c15:fullRef>
                </c:ext>
              </c:extLst>
              <c:f>Table2!$X$90:$AB$90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Table2!$V$94:$AB$94</c15:sqref>
                  </c15:fullRef>
                </c:ext>
              </c:extLst>
              <c:f>Table2!$X$94:$AB$94</c:f>
              <c:numCache>
                <c:formatCode>0%</c:formatCode>
                <c:ptCount val="5"/>
                <c:pt idx="0">
                  <c:v>0.13248535509774237</c:v>
                </c:pt>
                <c:pt idx="1">
                  <c:v>0.13931042300047364</c:v>
                </c:pt>
                <c:pt idx="2">
                  <c:v>0.1664235867675832</c:v>
                </c:pt>
                <c:pt idx="3">
                  <c:v>0.2079757015742642</c:v>
                </c:pt>
                <c:pt idx="4">
                  <c:v>0.22947903846038065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37-40A2-ACDE-410C0B556CFC}"/>
            </c:ext>
          </c:extLst>
        </c:ser>
        <c:ser>
          <c:idx val="5"/>
          <c:order val="5"/>
          <c:tx>
            <c:strRef>
              <c:f>Table2!$D$96</c:f>
              <c:strCache>
                <c:ptCount val="1"/>
                <c:pt idx="0">
                  <c:v>Over 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Table2!$V$90:$AB$90</c15:sqref>
                  </c15:fullRef>
                </c:ext>
              </c:extLst>
              <c:f>Table2!$X$90:$AB$90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Table2!$V$96:$AB$96</c15:sqref>
                  </c15:fullRef>
                </c:ext>
              </c:extLst>
              <c:f>Table2!$X$96:$AB$96</c:f>
              <c:numCache>
                <c:formatCode>0%</c:formatCode>
                <c:ptCount val="5"/>
                <c:pt idx="0">
                  <c:v>7.257700914895017E-2</c:v>
                </c:pt>
                <c:pt idx="1">
                  <c:v>9.3561276166803625E-2</c:v>
                </c:pt>
                <c:pt idx="2">
                  <c:v>9.9621818851741734E-2</c:v>
                </c:pt>
                <c:pt idx="3">
                  <c:v>0.11016084873374402</c:v>
                </c:pt>
                <c:pt idx="4">
                  <c:v>0.13968023793366516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37-40A2-ACDE-410C0B556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088960"/>
        <c:axId val="112090496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Table2!$D$95</c15:sqref>
                        </c15:formulaRef>
                      </c:ext>
                    </c:extLst>
                    <c:strCache>
                      <c:ptCount val="1"/>
                      <c:pt idx="0">
                        <c:v>15 to 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Table2!$V$90:$AB$90</c15:sqref>
                        </c15:fullRef>
                        <c15:formulaRef>
                          <c15:sqref>Table2!$X$90:$AB$90</c15:sqref>
                        </c15:formulaRef>
                      </c:ext>
                    </c:extLst>
                    <c:strCache>
                      <c:ptCount val="5"/>
                      <c:pt idx="0">
                        <c:v>Cycle 3</c:v>
                      </c:pt>
                      <c:pt idx="1">
                        <c:v>Cycle 4</c:v>
                      </c:pt>
                      <c:pt idx="2">
                        <c:v>Cycle 5</c:v>
                      </c:pt>
                      <c:pt idx="3">
                        <c:v>Cycle 6</c:v>
                      </c:pt>
                      <c:pt idx="4">
                        <c:v>Cycle 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Table2!$V$95:$AB$95</c15:sqref>
                        </c15:fullRef>
                        <c15:formulaRef>
                          <c15:sqref>Table2!$X$95:$AB$95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0.54527167116435205</c:v>
                      </c:pt>
                      <c:pt idx="1">
                        <c:v>0.54322345063779998</c:v>
                      </c:pt>
                      <c:pt idx="2">
                        <c:v>0.55523798801488156</c:v>
                      </c:pt>
                      <c:pt idx="3">
                        <c:v>0.60062029431895958</c:v>
                      </c:pt>
                      <c:pt idx="4">
                        <c:v>0.5893803696125407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C637-40A2-ACDE-410C0B556CFC}"/>
                  </c:ext>
                </c:extLst>
              </c15:ser>
            </c15:filteredBarSeries>
          </c:ext>
        </c:extLst>
      </c:barChart>
      <c:catAx>
        <c:axId val="1120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90496"/>
        <c:crosses val="autoZero"/>
        <c:auto val="1"/>
        <c:lblAlgn val="ctr"/>
        <c:lblOffset val="100"/>
        <c:noMultiLvlLbl val="0"/>
      </c:catAx>
      <c:valAx>
        <c:axId val="11209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1'!$L$51</c:f>
          <c:strCache>
            <c:ptCount val="1"/>
            <c:pt idx="0">
              <c:v>Age of First Cigarette, Both men and women, 20 to 29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1'!$D$82</c:f>
              <c:strCache>
                <c:ptCount val="1"/>
                <c:pt idx="0">
                  <c:v>5 to 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1'!$E$81:$K$81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1'!$E$82:$K$82</c:f>
              <c:numCache>
                <c:formatCode>0%</c:formatCode>
                <c:ptCount val="7"/>
                <c:pt idx="0">
                  <c:v>7.6591175829602773E-2</c:v>
                </c:pt>
                <c:pt idx="1">
                  <c:v>6.1073832313315701E-2</c:v>
                </c:pt>
                <c:pt idx="2">
                  <c:v>6.4639166103780371E-2</c:v>
                </c:pt>
                <c:pt idx="3">
                  <c:v>6.3599774364389072E-2</c:v>
                </c:pt>
                <c:pt idx="4">
                  <c:v>5.8136877122633893E-2</c:v>
                </c:pt>
                <c:pt idx="5">
                  <c:v>5.889005444909258E-2</c:v>
                </c:pt>
                <c:pt idx="6">
                  <c:v>4.6071215352711976E-2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0-4DD1-80DD-EA4CBDAF7DE6}"/>
            </c:ext>
          </c:extLst>
        </c:ser>
        <c:ser>
          <c:idx val="1"/>
          <c:order val="1"/>
          <c:tx>
            <c:strRef>
              <c:f>'Table 1'!$D$83</c:f>
              <c:strCache>
                <c:ptCount val="1"/>
                <c:pt idx="0">
                  <c:v>12 to 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1'!$E$81:$K$81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1'!$E$83:$K$83</c:f>
              <c:numCache>
                <c:formatCode>0%</c:formatCode>
                <c:ptCount val="7"/>
                <c:pt idx="0">
                  <c:v>0.3381368352231035</c:v>
                </c:pt>
                <c:pt idx="1">
                  <c:v>0.34544410769075867</c:v>
                </c:pt>
                <c:pt idx="2">
                  <c:v>0.35565613514344879</c:v>
                </c:pt>
                <c:pt idx="3">
                  <c:v>0.34898255989120974</c:v>
                </c:pt>
                <c:pt idx="4">
                  <c:v>0.31605495887856194</c:v>
                </c:pt>
                <c:pt idx="5">
                  <c:v>0.28935721562094618</c:v>
                </c:pt>
                <c:pt idx="6">
                  <c:v>0.25577024093564293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0-4DD1-80DD-EA4CBDAF7DE6}"/>
            </c:ext>
          </c:extLst>
        </c:ser>
        <c:ser>
          <c:idx val="2"/>
          <c:order val="2"/>
          <c:tx>
            <c:strRef>
              <c:f>'Table 1'!$D$84</c:f>
              <c:strCache>
                <c:ptCount val="1"/>
                <c:pt idx="0">
                  <c:v>15 to 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1'!$E$81:$K$81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1'!$E$84:$K$84</c:f>
              <c:numCache>
                <c:formatCode>0%</c:formatCode>
                <c:ptCount val="7"/>
                <c:pt idx="0">
                  <c:v>0.51286036761045206</c:v>
                </c:pt>
                <c:pt idx="1">
                  <c:v>0.52297791032846885</c:v>
                </c:pt>
                <c:pt idx="2">
                  <c:v>0.52075504457108068</c:v>
                </c:pt>
                <c:pt idx="3">
                  <c:v>0.50554195115712119</c:v>
                </c:pt>
                <c:pt idx="4">
                  <c:v>0.54501536619238922</c:v>
                </c:pt>
                <c:pt idx="5">
                  <c:v>0.55361165054111161</c:v>
                </c:pt>
                <c:pt idx="6">
                  <c:v>0.58070911572547557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80-4DD1-80DD-EA4CBDAF7DE6}"/>
            </c:ext>
          </c:extLst>
        </c:ser>
        <c:ser>
          <c:idx val="3"/>
          <c:order val="3"/>
          <c:tx>
            <c:strRef>
              <c:f>'Table 1'!$D$85</c:f>
              <c:strCache>
                <c:ptCount val="1"/>
                <c:pt idx="0">
                  <c:v>Over 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1'!$E$81:$K$81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1'!$E$85:$K$85</c:f>
              <c:numCache>
                <c:formatCode>0%</c:formatCode>
                <c:ptCount val="7"/>
                <c:pt idx="0">
                  <c:v>7.241162133684162E-2</c:v>
                </c:pt>
                <c:pt idx="1">
                  <c:v>7.0504149667456814E-2</c:v>
                </c:pt>
                <c:pt idx="2">
                  <c:v>5.8949654181690181E-2</c:v>
                </c:pt>
                <c:pt idx="3">
                  <c:v>8.1875714587280046E-2</c:v>
                </c:pt>
                <c:pt idx="4">
                  <c:v>8.0792797806414962E-2</c:v>
                </c:pt>
                <c:pt idx="5">
                  <c:v>9.8141079388849584E-2</c:v>
                </c:pt>
                <c:pt idx="6">
                  <c:v>0.11744942798616956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80-4DD1-80DD-EA4CBDAF7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1826944"/>
        <c:axId val="101828480"/>
      </c:barChart>
      <c:catAx>
        <c:axId val="10182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28480"/>
        <c:crosses val="autoZero"/>
        <c:auto val="1"/>
        <c:lblAlgn val="ctr"/>
        <c:lblOffset val="100"/>
        <c:noMultiLvlLbl val="0"/>
      </c:catAx>
      <c:valAx>
        <c:axId val="1018284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2694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1'!$L$50</c:f>
          <c:strCache>
            <c:ptCount val="1"/>
            <c:pt idx="0">
              <c:v>Percentage who have smoked 1 cigarette, Both men and women, 20 to 29</c:v>
            </c:pt>
          </c:strCache>
        </c:strRef>
      </c:tx>
      <c:layout>
        <c:manualLayout>
          <c:xMode val="edge"/>
          <c:yMode val="edge"/>
          <c:x val="9.2970535864066436E-2"/>
          <c:y val="2.777777777777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567147856517951E-2"/>
          <c:y val="0.16708333333333339"/>
          <c:w val="0.88498840769903764"/>
          <c:h val="0.72088764946048423"/>
        </c:manualLayout>
      </c:layout>
      <c:lineChart>
        <c:grouping val="standard"/>
        <c:varyColors val="0"/>
        <c:ser>
          <c:idx val="0"/>
          <c:order val="0"/>
          <c:tx>
            <c:strRef>
              <c:f>'Table 1'!$D$89</c:f>
              <c:strCache>
                <c:ptCount val="1"/>
                <c:pt idx="0">
                  <c:v>Percentage of population who smoked 1 cigarette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1'!$E$90:$K$90</c:f>
                <c:numCache>
                  <c:formatCode>General</c:formatCode>
                  <c:ptCount val="7"/>
                  <c:pt idx="0">
                    <c:v>1.4533050539850949E-2</c:v>
                  </c:pt>
                  <c:pt idx="1">
                    <c:v>1.7039416066715145E-2</c:v>
                  </c:pt>
                  <c:pt idx="2">
                    <c:v>1.3999016405496199E-2</c:v>
                  </c:pt>
                  <c:pt idx="3">
                    <c:v>1.5048386494334992E-2</c:v>
                  </c:pt>
                  <c:pt idx="4">
                    <c:v>1.7961743529750437E-2</c:v>
                  </c:pt>
                  <c:pt idx="5">
                    <c:v>1.5578746372838008E-2</c:v>
                  </c:pt>
                  <c:pt idx="6">
                    <c:v>1.389640730487245E-2</c:v>
                  </c:pt>
                </c:numCache>
              </c:numRef>
            </c:plus>
            <c:minus>
              <c:numRef>
                <c:f>'Table 1'!$E$90:$K$90</c:f>
                <c:numCache>
                  <c:formatCode>General</c:formatCode>
                  <c:ptCount val="7"/>
                  <c:pt idx="0">
                    <c:v>1.4533050539850949E-2</c:v>
                  </c:pt>
                  <c:pt idx="1">
                    <c:v>1.7039416066715145E-2</c:v>
                  </c:pt>
                  <c:pt idx="2">
                    <c:v>1.3999016405496199E-2</c:v>
                  </c:pt>
                  <c:pt idx="3">
                    <c:v>1.5048386494334992E-2</c:v>
                  </c:pt>
                  <c:pt idx="4">
                    <c:v>1.7961743529750437E-2</c:v>
                  </c:pt>
                  <c:pt idx="5">
                    <c:v>1.5578746372838008E-2</c:v>
                  </c:pt>
                  <c:pt idx="6">
                    <c:v>1.389640730487245E-2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1'!$E$88:$K$88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1'!$E$89:$K$89</c:f>
              <c:numCache>
                <c:formatCode>0%</c:formatCode>
                <c:ptCount val="7"/>
                <c:pt idx="0">
                  <c:v>0.60554377249378954</c:v>
                </c:pt>
                <c:pt idx="1">
                  <c:v>0.60855057381125521</c:v>
                </c:pt>
                <c:pt idx="2">
                  <c:v>0.58329235022900827</c:v>
                </c:pt>
                <c:pt idx="3">
                  <c:v>0.57878409593596114</c:v>
                </c:pt>
                <c:pt idx="4">
                  <c:v>0.52828657440442461</c:v>
                </c:pt>
                <c:pt idx="5">
                  <c:v>0.5192915457612669</c:v>
                </c:pt>
                <c:pt idx="6">
                  <c:v>0.49630026088830176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3A-482C-A72E-16C1CBB5E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62016"/>
        <c:axId val="101867904"/>
      </c:lineChart>
      <c:catAx>
        <c:axId val="1018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67904"/>
        <c:crosses val="autoZero"/>
        <c:auto val="1"/>
        <c:lblAlgn val="ctr"/>
        <c:lblOffset val="100"/>
        <c:noMultiLvlLbl val="0"/>
      </c:catAx>
      <c:valAx>
        <c:axId val="10186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6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who have smoked 1 cigarette, </a:t>
            </a:r>
            <a:br>
              <a:rPr lang="en-US"/>
            </a:br>
            <a:r>
              <a:rPr lang="en-US"/>
              <a:t>Aged 12 to 19</a:t>
            </a:r>
          </a:p>
        </c:rich>
      </c:tx>
      <c:layout>
        <c:manualLayout>
          <c:xMode val="edge"/>
          <c:yMode val="edge"/>
          <c:x val="0.23955614805402642"/>
          <c:y val="2.77777777777777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63387960454492"/>
          <c:y val="0.16708333333333339"/>
          <c:w val="0.85630866594252042"/>
          <c:h val="0.595887649460484"/>
        </c:manualLayout>
      </c:layout>
      <c:lineChart>
        <c:grouping val="standard"/>
        <c:varyColors val="0"/>
        <c:ser>
          <c:idx val="0"/>
          <c:order val="0"/>
          <c:tx>
            <c:strRef>
              <c:f>'Table 1'!$Y$28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1'!$Z$32:$AF$32</c:f>
                <c:numCache>
                  <c:formatCode>General</c:formatCode>
                  <c:ptCount val="7"/>
                  <c:pt idx="0">
                    <c:v>1.7096274830651018E-2</c:v>
                  </c:pt>
                  <c:pt idx="1">
                    <c:v>1.6774203995607907E-2</c:v>
                  </c:pt>
                  <c:pt idx="2">
                    <c:v>1.6055180736781555E-2</c:v>
                  </c:pt>
                  <c:pt idx="3">
                    <c:v>1.6474344888790418E-2</c:v>
                  </c:pt>
                  <c:pt idx="4">
                    <c:v>1.8030925600504524E-2</c:v>
                  </c:pt>
                  <c:pt idx="5">
                    <c:v>1.5807649847063829E-2</c:v>
                  </c:pt>
                  <c:pt idx="6">
                    <c:v>1.3832852205996986E-2</c:v>
                  </c:pt>
                </c:numCache>
              </c:numRef>
            </c:plus>
            <c:minus>
              <c:numRef>
                <c:f>'Table 1'!$Z$32:$AF$32</c:f>
                <c:numCache>
                  <c:formatCode>General</c:formatCode>
                  <c:ptCount val="7"/>
                  <c:pt idx="0">
                    <c:v>1.7096274830651018E-2</c:v>
                  </c:pt>
                  <c:pt idx="1">
                    <c:v>1.6774203995607907E-2</c:v>
                  </c:pt>
                  <c:pt idx="2">
                    <c:v>1.6055180736781555E-2</c:v>
                  </c:pt>
                  <c:pt idx="3">
                    <c:v>1.6474344888790418E-2</c:v>
                  </c:pt>
                  <c:pt idx="4">
                    <c:v>1.8030925600504524E-2</c:v>
                  </c:pt>
                  <c:pt idx="5">
                    <c:v>1.5807649847063829E-2</c:v>
                  </c:pt>
                  <c:pt idx="6">
                    <c:v>1.3832852205996986E-2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1'!$Z$27:$AF$27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1'!$Z$28:$AF$28</c:f>
              <c:numCache>
                <c:formatCode>0%</c:formatCode>
                <c:ptCount val="7"/>
                <c:pt idx="0">
                  <c:v>0.34192549661302041</c:v>
                </c:pt>
                <c:pt idx="1">
                  <c:v>0.28921041371737771</c:v>
                </c:pt>
                <c:pt idx="2">
                  <c:v>0.24326031419365995</c:v>
                </c:pt>
                <c:pt idx="3">
                  <c:v>0.20592931110988022</c:v>
                </c:pt>
                <c:pt idx="4">
                  <c:v>0.18782214167192215</c:v>
                </c:pt>
                <c:pt idx="5">
                  <c:v>0.16816648773472156</c:v>
                </c:pt>
                <c:pt idx="6">
                  <c:v>0.13561619809800968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8C-436B-A5F2-E7A93CA0B7DB}"/>
            </c:ext>
          </c:extLst>
        </c:ser>
        <c:ser>
          <c:idx val="1"/>
          <c:order val="1"/>
          <c:tx>
            <c:strRef>
              <c:f>'Table 1'!$Y$29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1'!$Z$33:$AF$33</c:f>
                <c:numCache>
                  <c:formatCode>General</c:formatCode>
                  <c:ptCount val="7"/>
                  <c:pt idx="0">
                    <c:v>1.593122327958111E-2</c:v>
                  </c:pt>
                  <c:pt idx="1">
                    <c:v>1.6455101201518392E-2</c:v>
                  </c:pt>
                  <c:pt idx="2">
                    <c:v>1.5250178472602478E-2</c:v>
                  </c:pt>
                  <c:pt idx="3">
                    <c:v>1.6237429791266939E-2</c:v>
                  </c:pt>
                  <c:pt idx="4">
                    <c:v>1.9778355985768287E-2</c:v>
                  </c:pt>
                  <c:pt idx="5">
                    <c:v>1.6935622043062662E-2</c:v>
                  </c:pt>
                  <c:pt idx="6">
                    <c:v>1.5654492869105852E-2</c:v>
                  </c:pt>
                </c:numCache>
              </c:numRef>
            </c:plus>
            <c:minus>
              <c:numRef>
                <c:f>'Table 1'!$Z$33:$AF$33</c:f>
                <c:numCache>
                  <c:formatCode>General</c:formatCode>
                  <c:ptCount val="7"/>
                  <c:pt idx="0">
                    <c:v>1.593122327958111E-2</c:v>
                  </c:pt>
                  <c:pt idx="1">
                    <c:v>1.6455101201518392E-2</c:v>
                  </c:pt>
                  <c:pt idx="2">
                    <c:v>1.5250178472602478E-2</c:v>
                  </c:pt>
                  <c:pt idx="3">
                    <c:v>1.6237429791266939E-2</c:v>
                  </c:pt>
                  <c:pt idx="4">
                    <c:v>1.9778355985768287E-2</c:v>
                  </c:pt>
                  <c:pt idx="5">
                    <c:v>1.6935622043062662E-2</c:v>
                  </c:pt>
                  <c:pt idx="6">
                    <c:v>1.5654492869105852E-2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1'!$Z$27:$AF$27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1'!$Z$29:$AF$29</c:f>
              <c:numCache>
                <c:formatCode>0%</c:formatCode>
                <c:ptCount val="7"/>
                <c:pt idx="0">
                  <c:v>0.31862446559162222</c:v>
                </c:pt>
                <c:pt idx="1">
                  <c:v>0.28370864140548951</c:v>
                </c:pt>
                <c:pt idx="2">
                  <c:v>0.23106331019094664</c:v>
                </c:pt>
                <c:pt idx="3">
                  <c:v>0.22551985821204082</c:v>
                </c:pt>
                <c:pt idx="4">
                  <c:v>0.21975951095298096</c:v>
                </c:pt>
                <c:pt idx="5">
                  <c:v>0.18016619194747513</c:v>
                </c:pt>
                <c:pt idx="6">
                  <c:v>0.18636301034649824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C-436B-A5F2-E7A93CA0B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15264"/>
        <c:axId val="101929344"/>
      </c:lineChart>
      <c:catAx>
        <c:axId val="10191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29344"/>
        <c:crosses val="autoZero"/>
        <c:auto val="1"/>
        <c:lblAlgn val="ctr"/>
        <c:lblOffset val="100"/>
        <c:noMultiLvlLbl val="0"/>
      </c:catAx>
      <c:valAx>
        <c:axId val="1019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1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who have smoked 1 cigarette, </a:t>
            </a:r>
            <a:br>
              <a:rPr lang="en-US"/>
            </a:br>
            <a:r>
              <a:rPr lang="en-US"/>
              <a:t>Aged 20 to 29</a:t>
            </a:r>
          </a:p>
        </c:rich>
      </c:tx>
      <c:layout>
        <c:manualLayout>
          <c:xMode val="edge"/>
          <c:yMode val="edge"/>
          <c:x val="0.23955614805402642"/>
          <c:y val="2.77777777777777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63387960454492"/>
          <c:y val="0.16708333333333339"/>
          <c:w val="0.85630866594252042"/>
          <c:h val="0.595887649460484"/>
        </c:manualLayout>
      </c:layout>
      <c:lineChart>
        <c:grouping val="standard"/>
        <c:varyColors val="0"/>
        <c:ser>
          <c:idx val="0"/>
          <c:order val="0"/>
          <c:tx>
            <c:strRef>
              <c:f>'Table 1'!$Y$28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1'!$Z$32:$AF$32</c:f>
                <c:numCache>
                  <c:formatCode>General</c:formatCode>
                  <c:ptCount val="7"/>
                  <c:pt idx="0">
                    <c:v>1.7096274830651018E-2</c:v>
                  </c:pt>
                  <c:pt idx="1">
                    <c:v>1.6774203995607907E-2</c:v>
                  </c:pt>
                  <c:pt idx="2">
                    <c:v>1.6055180736781555E-2</c:v>
                  </c:pt>
                  <c:pt idx="3">
                    <c:v>1.6474344888790418E-2</c:v>
                  </c:pt>
                  <c:pt idx="4">
                    <c:v>1.8030925600504524E-2</c:v>
                  </c:pt>
                  <c:pt idx="5">
                    <c:v>1.5807649847063829E-2</c:v>
                  </c:pt>
                  <c:pt idx="6">
                    <c:v>1.3832852205996986E-2</c:v>
                  </c:pt>
                </c:numCache>
              </c:numRef>
            </c:plus>
            <c:minus>
              <c:numRef>
                <c:f>'Table 1'!$Z$32:$AF$32</c:f>
                <c:numCache>
                  <c:formatCode>General</c:formatCode>
                  <c:ptCount val="7"/>
                  <c:pt idx="0">
                    <c:v>1.7096274830651018E-2</c:v>
                  </c:pt>
                  <c:pt idx="1">
                    <c:v>1.6774203995607907E-2</c:v>
                  </c:pt>
                  <c:pt idx="2">
                    <c:v>1.6055180736781555E-2</c:v>
                  </c:pt>
                  <c:pt idx="3">
                    <c:v>1.6474344888790418E-2</c:v>
                  </c:pt>
                  <c:pt idx="4">
                    <c:v>1.8030925600504524E-2</c:v>
                  </c:pt>
                  <c:pt idx="5">
                    <c:v>1.5807649847063829E-2</c:v>
                  </c:pt>
                  <c:pt idx="6">
                    <c:v>1.3832852205996986E-2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1'!$AH$27:$AN$27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1'!$AH$28:$AN$28</c:f>
              <c:numCache>
                <c:formatCode>0%</c:formatCode>
                <c:ptCount val="7"/>
                <c:pt idx="0">
                  <c:v>0.57715112457671036</c:v>
                </c:pt>
                <c:pt idx="1">
                  <c:v>0.57936083477779077</c:v>
                </c:pt>
                <c:pt idx="2">
                  <c:v>0.55542399842568757</c:v>
                </c:pt>
                <c:pt idx="3">
                  <c:v>0.54012210156361751</c:v>
                </c:pt>
                <c:pt idx="4">
                  <c:v>0.48648926524328362</c:v>
                </c:pt>
                <c:pt idx="5">
                  <c:v>0.47143261345203924</c:v>
                </c:pt>
                <c:pt idx="6">
                  <c:v>0.428136320341437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F-4272-9AA8-1079C384C455}"/>
            </c:ext>
          </c:extLst>
        </c:ser>
        <c:ser>
          <c:idx val="1"/>
          <c:order val="1"/>
          <c:tx>
            <c:strRef>
              <c:f>'Table 1'!$Y$29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1'!$Z$33:$AF$33</c:f>
                <c:numCache>
                  <c:formatCode>General</c:formatCode>
                  <c:ptCount val="7"/>
                  <c:pt idx="0">
                    <c:v>1.593122327958111E-2</c:v>
                  </c:pt>
                  <c:pt idx="1">
                    <c:v>1.6455101201518392E-2</c:v>
                  </c:pt>
                  <c:pt idx="2">
                    <c:v>1.5250178472602478E-2</c:v>
                  </c:pt>
                  <c:pt idx="3">
                    <c:v>1.6237429791266939E-2</c:v>
                  </c:pt>
                  <c:pt idx="4">
                    <c:v>1.9778355985768287E-2</c:v>
                  </c:pt>
                  <c:pt idx="5">
                    <c:v>1.6935622043062662E-2</c:v>
                  </c:pt>
                  <c:pt idx="6">
                    <c:v>1.5654492869105852E-2</c:v>
                  </c:pt>
                </c:numCache>
              </c:numRef>
            </c:plus>
            <c:minus>
              <c:numRef>
                <c:f>'Table 1'!$Z$33:$AF$33</c:f>
                <c:numCache>
                  <c:formatCode>General</c:formatCode>
                  <c:ptCount val="7"/>
                  <c:pt idx="0">
                    <c:v>1.593122327958111E-2</c:v>
                  </c:pt>
                  <c:pt idx="1">
                    <c:v>1.6455101201518392E-2</c:v>
                  </c:pt>
                  <c:pt idx="2">
                    <c:v>1.5250178472602478E-2</c:v>
                  </c:pt>
                  <c:pt idx="3">
                    <c:v>1.6237429791266939E-2</c:v>
                  </c:pt>
                  <c:pt idx="4">
                    <c:v>1.9778355985768287E-2</c:v>
                  </c:pt>
                  <c:pt idx="5">
                    <c:v>1.6935622043062662E-2</c:v>
                  </c:pt>
                  <c:pt idx="6">
                    <c:v>1.5654492869105852E-2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1'!$AH$27:$AN$27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'Table 1'!$AH$29:$AN$29</c:f>
              <c:numCache>
                <c:formatCode>0%</c:formatCode>
                <c:ptCount val="7"/>
                <c:pt idx="0">
                  <c:v>0.63330739150528859</c:v>
                </c:pt>
                <c:pt idx="1">
                  <c:v>0.63702551273666308</c:v>
                </c:pt>
                <c:pt idx="2">
                  <c:v>0.61044292934457123</c:v>
                </c:pt>
                <c:pt idx="3">
                  <c:v>0.61676032422359528</c:v>
                </c:pt>
                <c:pt idx="4">
                  <c:v>0.56902840653834197</c:v>
                </c:pt>
                <c:pt idx="5">
                  <c:v>0.56571846181374297</c:v>
                </c:pt>
                <c:pt idx="6">
                  <c:v>0.56278548775983184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3F-4272-9AA8-1079C384C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97568"/>
        <c:axId val="102023936"/>
      </c:lineChart>
      <c:catAx>
        <c:axId val="10199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23936"/>
        <c:crosses val="autoZero"/>
        <c:auto val="1"/>
        <c:lblAlgn val="ctr"/>
        <c:lblOffset val="100"/>
        <c:noMultiLvlLbl val="0"/>
      </c:catAx>
      <c:valAx>
        <c:axId val="10202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9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Table2!$I$54</c:f>
          <c:strCache>
            <c:ptCount val="1"/>
            <c:pt idx="0">
              <c:v>Current Smoker, Both men and women, 20 to 29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Table2!$F$30</c:f>
              <c:strCache>
                <c:ptCount val="1"/>
                <c:pt idx="0">
                  <c:v>5 to 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Table2!$I$37:$M$37</c:f>
                <c:numCache>
                  <c:formatCode>General</c:formatCode>
                  <c:ptCount val="5"/>
                  <c:pt idx="0">
                    <c:v>14700.593999999999</c:v>
                  </c:pt>
                  <c:pt idx="1">
                    <c:v>16792.919999999998</c:v>
                  </c:pt>
                  <c:pt idx="2">
                    <c:v>16940.2</c:v>
                  </c:pt>
                  <c:pt idx="3">
                    <c:v>18923.826000000001</c:v>
                  </c:pt>
                  <c:pt idx="4">
                    <c:v>14796.216</c:v>
                  </c:pt>
                </c:numCache>
              </c:numRef>
            </c:plus>
            <c:minus>
              <c:numRef>
                <c:f>Table2!$I$37:$M$37</c:f>
                <c:numCache>
                  <c:formatCode>General</c:formatCode>
                  <c:ptCount val="5"/>
                  <c:pt idx="0">
                    <c:v>14700.593999999999</c:v>
                  </c:pt>
                  <c:pt idx="1">
                    <c:v>16792.919999999998</c:v>
                  </c:pt>
                  <c:pt idx="2">
                    <c:v>16940.2</c:v>
                  </c:pt>
                  <c:pt idx="3">
                    <c:v>18923.826000000001</c:v>
                  </c:pt>
                  <c:pt idx="4">
                    <c:v>14796.216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Table2!$I$29:$M$29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Table2!$I$30:$M$30</c:f>
              <c:numCache>
                <c:formatCode>#,##0</c:formatCode>
                <c:ptCount val="5"/>
                <c:pt idx="0">
                  <c:v>100689</c:v>
                </c:pt>
                <c:pt idx="1">
                  <c:v>103660</c:v>
                </c:pt>
                <c:pt idx="2">
                  <c:v>84701</c:v>
                </c:pt>
                <c:pt idx="3">
                  <c:v>101741</c:v>
                </c:pt>
                <c:pt idx="4">
                  <c:v>68501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1-4382-908C-5385B695F359}"/>
            </c:ext>
          </c:extLst>
        </c:ser>
        <c:ser>
          <c:idx val="1"/>
          <c:order val="1"/>
          <c:tx>
            <c:strRef>
              <c:f>Table2!$F$31</c:f>
              <c:strCache>
                <c:ptCount val="1"/>
                <c:pt idx="0">
                  <c:v>12 to 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Table2!$I$38:$M$38</c:f>
                <c:numCache>
                  <c:formatCode>General</c:formatCode>
                  <c:ptCount val="5"/>
                  <c:pt idx="0">
                    <c:v>31687.232000000004</c:v>
                  </c:pt>
                  <c:pt idx="1">
                    <c:v>34612.815999999999</c:v>
                  </c:pt>
                  <c:pt idx="2">
                    <c:v>35632.121999999996</c:v>
                  </c:pt>
                  <c:pt idx="3">
                    <c:v>36937.620000000003</c:v>
                  </c:pt>
                  <c:pt idx="4">
                    <c:v>31861.343999999997</c:v>
                  </c:pt>
                </c:numCache>
              </c:numRef>
            </c:plus>
            <c:minus>
              <c:numRef>
                <c:f>Table2!$I$38:$M$38</c:f>
                <c:numCache>
                  <c:formatCode>General</c:formatCode>
                  <c:ptCount val="5"/>
                  <c:pt idx="0">
                    <c:v>31687.232000000004</c:v>
                  </c:pt>
                  <c:pt idx="1">
                    <c:v>34612.815999999999</c:v>
                  </c:pt>
                  <c:pt idx="2">
                    <c:v>35632.121999999996</c:v>
                  </c:pt>
                  <c:pt idx="3">
                    <c:v>36937.620000000003</c:v>
                  </c:pt>
                  <c:pt idx="4">
                    <c:v>31861.343999999997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Table2!$I$29:$M$29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Table2!$I$31:$M$31</c:f>
              <c:numCache>
                <c:formatCode>#,##0</c:formatCode>
                <c:ptCount val="5"/>
                <c:pt idx="0">
                  <c:v>495113</c:v>
                </c:pt>
                <c:pt idx="1">
                  <c:v>509012</c:v>
                </c:pt>
                <c:pt idx="2">
                  <c:v>414327</c:v>
                </c:pt>
                <c:pt idx="3">
                  <c:v>410418</c:v>
                </c:pt>
                <c:pt idx="4">
                  <c:v>331889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1-4382-908C-5385B695F359}"/>
            </c:ext>
          </c:extLst>
        </c:ser>
        <c:ser>
          <c:idx val="3"/>
          <c:order val="3"/>
          <c:tx>
            <c:strRef>
              <c:f>Table2!$F$33</c:f>
              <c:strCache>
                <c:ptCount val="1"/>
                <c:pt idx="0">
                  <c:v>15 to 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Table2!$I$40:$M$40</c:f>
                <c:numCache>
                  <c:formatCode>General</c:formatCode>
                  <c:ptCount val="5"/>
                  <c:pt idx="0">
                    <c:v>31023.498000000003</c:v>
                  </c:pt>
                  <c:pt idx="1">
                    <c:v>33744.383999999998</c:v>
                  </c:pt>
                  <c:pt idx="2">
                    <c:v>38345.440000000002</c:v>
                  </c:pt>
                  <c:pt idx="3">
                    <c:v>39880.951999999997</c:v>
                  </c:pt>
                  <c:pt idx="4">
                    <c:v>36643.541999999994</c:v>
                  </c:pt>
                </c:numCache>
              </c:numRef>
            </c:plus>
            <c:minus>
              <c:numRef>
                <c:f>Table2!$I$40:$M$40</c:f>
                <c:numCache>
                  <c:formatCode>General</c:formatCode>
                  <c:ptCount val="5"/>
                  <c:pt idx="0">
                    <c:v>31023.498000000003</c:v>
                  </c:pt>
                  <c:pt idx="1">
                    <c:v>33744.383999999998</c:v>
                  </c:pt>
                  <c:pt idx="2">
                    <c:v>38345.440000000002</c:v>
                  </c:pt>
                  <c:pt idx="3">
                    <c:v>39880.951999999997</c:v>
                  </c:pt>
                  <c:pt idx="4">
                    <c:v>36643.541999999994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Table2!$I$29:$M$29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Table2!$I$33:$M$33</c:f>
              <c:numCache>
                <c:formatCode>#,##0</c:formatCode>
                <c:ptCount val="5"/>
                <c:pt idx="0">
                  <c:v>500379</c:v>
                </c:pt>
                <c:pt idx="1">
                  <c:v>468672</c:v>
                </c:pt>
                <c:pt idx="2">
                  <c:v>479318</c:v>
                </c:pt>
                <c:pt idx="3">
                  <c:v>463732</c:v>
                </c:pt>
                <c:pt idx="4">
                  <c:v>469789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F1-4382-908C-5385B695F359}"/>
            </c:ext>
          </c:extLst>
        </c:ser>
        <c:ser>
          <c:idx val="4"/>
          <c:order val="4"/>
          <c:tx>
            <c:strRef>
              <c:f>Table2!$F$34</c:f>
              <c:strCache>
                <c:ptCount val="1"/>
                <c:pt idx="0">
                  <c:v>18 to 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Table2!$I$41:$M$41</c:f>
                <c:numCache>
                  <c:formatCode>General</c:formatCode>
                  <c:ptCount val="5"/>
                  <c:pt idx="0">
                    <c:v>17769.738000000001</c:v>
                  </c:pt>
                  <c:pt idx="1">
                    <c:v>21224.28</c:v>
                  </c:pt>
                  <c:pt idx="2">
                    <c:v>26773.343999999997</c:v>
                  </c:pt>
                  <c:pt idx="3">
                    <c:v>28246.16</c:v>
                  </c:pt>
                  <c:pt idx="4">
                    <c:v>26999.941999999995</c:v>
                  </c:pt>
                </c:numCache>
              </c:numRef>
            </c:plus>
            <c:minus>
              <c:numRef>
                <c:f>Table2!$I$41:$M$41</c:f>
                <c:numCache>
                  <c:formatCode>General</c:formatCode>
                  <c:ptCount val="5"/>
                  <c:pt idx="0">
                    <c:v>17769.738000000001</c:v>
                  </c:pt>
                  <c:pt idx="1">
                    <c:v>21224.28</c:v>
                  </c:pt>
                  <c:pt idx="2">
                    <c:v>26773.343999999997</c:v>
                  </c:pt>
                  <c:pt idx="3">
                    <c:v>28246.16</c:v>
                  </c:pt>
                  <c:pt idx="4">
                    <c:v>26999.941999999995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Table2!$I$29:$M$29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Table2!$I$34:$M$34</c:f>
              <c:numCache>
                <c:formatCode>#,##0</c:formatCode>
                <c:ptCount val="5"/>
                <c:pt idx="0">
                  <c:v>150591</c:v>
                </c:pt>
                <c:pt idx="1">
                  <c:v>160790</c:v>
                </c:pt>
                <c:pt idx="2">
                  <c:v>185926</c:v>
                </c:pt>
                <c:pt idx="3">
                  <c:v>185830</c:v>
                </c:pt>
                <c:pt idx="4">
                  <c:v>221311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F1-4382-908C-5385B695F359}"/>
            </c:ext>
          </c:extLst>
        </c:ser>
        <c:ser>
          <c:idx val="5"/>
          <c:order val="5"/>
          <c:tx>
            <c:strRef>
              <c:f>Table2!$F$35</c:f>
              <c:strCache>
                <c:ptCount val="1"/>
                <c:pt idx="0">
                  <c:v>Over 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Table2!$I$42:$M$42</c:f>
                <c:numCache>
                  <c:formatCode>General</c:formatCode>
                  <c:ptCount val="5"/>
                  <c:pt idx="0">
                    <c:v>11495</c:v>
                  </c:pt>
                  <c:pt idx="1">
                    <c:v>16158.5</c:v>
                  </c:pt>
                  <c:pt idx="2">
                    <c:v>16133.096000000001</c:v>
                  </c:pt>
                  <c:pt idx="3">
                    <c:v>20616.612000000001</c:v>
                  </c:pt>
                  <c:pt idx="4">
                    <c:v>19946.495999999999</c:v>
                  </c:pt>
                </c:numCache>
              </c:numRef>
            </c:plus>
            <c:minus>
              <c:numRef>
                <c:f>Table2!$I$42:$M$42</c:f>
                <c:numCache>
                  <c:formatCode>General</c:formatCode>
                  <c:ptCount val="5"/>
                  <c:pt idx="0">
                    <c:v>11495</c:v>
                  </c:pt>
                  <c:pt idx="1">
                    <c:v>16158.5</c:v>
                  </c:pt>
                  <c:pt idx="2">
                    <c:v>16133.096000000001</c:v>
                  </c:pt>
                  <c:pt idx="3">
                    <c:v>20616.612000000001</c:v>
                  </c:pt>
                  <c:pt idx="4">
                    <c:v>19946.495999999999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Table2!$I$29:$M$29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Table2!$I$35:$M$35</c:f>
              <c:numCache>
                <c:formatCode>#,##0</c:formatCode>
                <c:ptCount val="5"/>
                <c:pt idx="0">
                  <c:v>60500</c:v>
                </c:pt>
                <c:pt idx="1">
                  <c:v>95050</c:v>
                </c:pt>
                <c:pt idx="2">
                  <c:v>78316</c:v>
                </c:pt>
                <c:pt idx="3">
                  <c:v>110842</c:v>
                </c:pt>
                <c:pt idx="4">
                  <c:v>115968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F1-4382-908C-5385B695F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278656"/>
        <c:axId val="10228019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Table2!$F$32</c15:sqref>
                        </c15:formulaRef>
                      </c:ext>
                    </c:extLst>
                    <c:strCache>
                      <c:ptCount val="1"/>
                      <c:pt idx="0">
                        <c:v>15 to 19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Table2!$I$29:$M$29</c15:sqref>
                        </c15:formulaRef>
                      </c:ext>
                    </c:extLst>
                    <c:strCache>
                      <c:ptCount val="5"/>
                      <c:pt idx="0">
                        <c:v>Cycle 3</c:v>
                      </c:pt>
                      <c:pt idx="1">
                        <c:v>Cycle 4</c:v>
                      </c:pt>
                      <c:pt idx="2">
                        <c:v>Cycle 5</c:v>
                      </c:pt>
                      <c:pt idx="3">
                        <c:v>Cycle 6</c:v>
                      </c:pt>
                      <c:pt idx="4">
                        <c:v>Cycle 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Table2!$I$32:$M$32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650970</c:v>
                      </c:pt>
                      <c:pt idx="1">
                        <c:v>629462</c:v>
                      </c:pt>
                      <c:pt idx="2">
                        <c:v>665244</c:v>
                      </c:pt>
                      <c:pt idx="3">
                        <c:v>649562</c:v>
                      </c:pt>
                      <c:pt idx="4">
                        <c:v>691100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7F1-4382-908C-5385B695F359}"/>
                  </c:ext>
                </c:extLst>
              </c15:ser>
            </c15:filteredBarSeries>
          </c:ext>
        </c:extLst>
      </c:barChart>
      <c:catAx>
        <c:axId val="10227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80192"/>
        <c:crosses val="autoZero"/>
        <c:auto val="1"/>
        <c:lblAlgn val="ctr"/>
        <c:lblOffset val="100"/>
        <c:noMultiLvlLbl val="0"/>
      </c:catAx>
      <c:valAx>
        <c:axId val="10228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7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Table2!$I$55</c:f>
          <c:strCache>
            <c:ptCount val="1"/>
            <c:pt idx="0">
              <c:v>Former Smoker, Both men and women, 20 to 29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Table2!$F$30</c:f>
              <c:strCache>
                <c:ptCount val="1"/>
                <c:pt idx="0">
                  <c:v>5 to 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Table2!$R$37:$V$37</c:f>
                <c:numCache>
                  <c:formatCode>General</c:formatCode>
                  <c:ptCount val="5"/>
                  <c:pt idx="0">
                    <c:v>11851.63</c:v>
                  </c:pt>
                  <c:pt idx="1">
                    <c:v>13306.013999999999</c:v>
                  </c:pt>
                  <c:pt idx="2">
                    <c:v>13479.883999999998</c:v>
                  </c:pt>
                  <c:pt idx="3">
                    <c:v>12693.361999999999</c:v>
                  </c:pt>
                  <c:pt idx="4">
                    <c:v>11231.544000000002</c:v>
                  </c:pt>
                </c:numCache>
              </c:numRef>
            </c:plus>
            <c:minus>
              <c:numRef>
                <c:f>Table2!$R$37:$V$37</c:f>
                <c:numCache>
                  <c:formatCode>General</c:formatCode>
                  <c:ptCount val="5"/>
                  <c:pt idx="0">
                    <c:v>11851.63</c:v>
                  </c:pt>
                  <c:pt idx="1">
                    <c:v>13306.013999999999</c:v>
                  </c:pt>
                  <c:pt idx="2">
                    <c:v>13479.883999999998</c:v>
                  </c:pt>
                  <c:pt idx="3">
                    <c:v>12693.361999999999</c:v>
                  </c:pt>
                  <c:pt idx="4">
                    <c:v>11231.544000000002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Table2!$R$29:$V$29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Table2!$R$30:$V$30</c:f>
              <c:numCache>
                <c:formatCode>#,##0</c:formatCode>
                <c:ptCount val="5"/>
                <c:pt idx="0">
                  <c:v>62377</c:v>
                </c:pt>
                <c:pt idx="1">
                  <c:v>59937</c:v>
                </c:pt>
                <c:pt idx="2">
                  <c:v>55702</c:v>
                </c:pt>
                <c:pt idx="3">
                  <c:v>42031</c:v>
                </c:pt>
                <c:pt idx="4">
                  <c:v>40694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2-4359-A470-A69FE598CD67}"/>
            </c:ext>
          </c:extLst>
        </c:ser>
        <c:ser>
          <c:idx val="1"/>
          <c:order val="1"/>
          <c:tx>
            <c:strRef>
              <c:f>Table2!$F$31</c:f>
              <c:strCache>
                <c:ptCount val="1"/>
                <c:pt idx="0">
                  <c:v>12 to 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Table2!$R$38:$V$38</c:f>
                <c:numCache>
                  <c:formatCode>General</c:formatCode>
                  <c:ptCount val="5"/>
                  <c:pt idx="0">
                    <c:v>28147.35</c:v>
                  </c:pt>
                  <c:pt idx="1">
                    <c:v>32648.448000000004</c:v>
                  </c:pt>
                  <c:pt idx="2">
                    <c:v>35593.817999999999</c:v>
                  </c:pt>
                  <c:pt idx="3">
                    <c:v>33744.912000000004</c:v>
                  </c:pt>
                  <c:pt idx="4">
                    <c:v>29078.026000000002</c:v>
                  </c:pt>
                </c:numCache>
              </c:numRef>
            </c:plus>
            <c:minus>
              <c:numRef>
                <c:f>Table2!$R$38:$V$38</c:f>
                <c:numCache>
                  <c:formatCode>General</c:formatCode>
                  <c:ptCount val="5"/>
                  <c:pt idx="0">
                    <c:v>28147.35</c:v>
                  </c:pt>
                  <c:pt idx="1">
                    <c:v>32648.448000000004</c:v>
                  </c:pt>
                  <c:pt idx="2">
                    <c:v>35593.817999999999</c:v>
                  </c:pt>
                  <c:pt idx="3">
                    <c:v>33744.912000000004</c:v>
                  </c:pt>
                  <c:pt idx="4">
                    <c:v>29078.026000000002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Table2!$R$29:$V$29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Table2!$R$31:$V$31</c:f>
              <c:numCache>
                <c:formatCode>#,##0</c:formatCode>
                <c:ptCount val="5"/>
                <c:pt idx="0">
                  <c:v>402105</c:v>
                </c:pt>
                <c:pt idx="1">
                  <c:v>388672</c:v>
                </c:pt>
                <c:pt idx="2">
                  <c:v>348959</c:v>
                </c:pt>
                <c:pt idx="3">
                  <c:v>296008</c:v>
                </c:pt>
                <c:pt idx="4">
                  <c:v>274321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2-4359-A470-A69FE598CD67}"/>
            </c:ext>
          </c:extLst>
        </c:ser>
        <c:ser>
          <c:idx val="3"/>
          <c:order val="3"/>
          <c:tx>
            <c:strRef>
              <c:f>Table2!$F$33</c:f>
              <c:strCache>
                <c:ptCount val="1"/>
                <c:pt idx="0">
                  <c:v>15 to 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Table2!$R$40:$V$40</c:f>
                <c:numCache>
                  <c:formatCode>General</c:formatCode>
                  <c:ptCount val="5"/>
                  <c:pt idx="0">
                    <c:v>31106.453999999998</c:v>
                  </c:pt>
                  <c:pt idx="1">
                    <c:v>35919</c:v>
                  </c:pt>
                  <c:pt idx="2">
                    <c:v>36469.360000000001</c:v>
                  </c:pt>
                  <c:pt idx="3">
                    <c:v>39467.377999999997</c:v>
                  </c:pt>
                  <c:pt idx="4">
                    <c:v>35149.716</c:v>
                  </c:pt>
                </c:numCache>
              </c:numRef>
            </c:plus>
            <c:minus>
              <c:numRef>
                <c:f>Table2!$R$40:$V$40</c:f>
                <c:numCache>
                  <c:formatCode>General</c:formatCode>
                  <c:ptCount val="5"/>
                  <c:pt idx="0">
                    <c:v>31106.453999999998</c:v>
                  </c:pt>
                  <c:pt idx="1">
                    <c:v>35919</c:v>
                  </c:pt>
                  <c:pt idx="2">
                    <c:v>36469.360000000001</c:v>
                  </c:pt>
                  <c:pt idx="3">
                    <c:v>39467.377999999997</c:v>
                  </c:pt>
                  <c:pt idx="4">
                    <c:v>35149.716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Table2!$R$29:$V$29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Table2!$R$33:$V$33</c:f>
              <c:numCache>
                <c:formatCode>#,##0</c:formatCode>
                <c:ptCount val="5"/>
                <c:pt idx="0">
                  <c:v>501717</c:v>
                </c:pt>
                <c:pt idx="1">
                  <c:v>498875</c:v>
                </c:pt>
                <c:pt idx="2">
                  <c:v>455867</c:v>
                </c:pt>
                <c:pt idx="3">
                  <c:v>458923</c:v>
                </c:pt>
                <c:pt idx="4">
                  <c:v>418449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B2-4359-A470-A69FE598CD67}"/>
            </c:ext>
          </c:extLst>
        </c:ser>
        <c:ser>
          <c:idx val="4"/>
          <c:order val="4"/>
          <c:tx>
            <c:strRef>
              <c:f>Table2!$F$34</c:f>
              <c:strCache>
                <c:ptCount val="1"/>
                <c:pt idx="0">
                  <c:v>18 to 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Table2!$R$41:$V$41</c:f>
                <c:numCache>
                  <c:formatCode>General</c:formatCode>
                  <c:ptCount val="5"/>
                  <c:pt idx="0">
                    <c:v>19001.304</c:v>
                  </c:pt>
                  <c:pt idx="1">
                    <c:v>22712.316000000003</c:v>
                  </c:pt>
                  <c:pt idx="2">
                    <c:v>28097.856</c:v>
                  </c:pt>
                  <c:pt idx="3">
                    <c:v>32086.824000000001</c:v>
                  </c:pt>
                  <c:pt idx="4">
                    <c:v>28281.86</c:v>
                  </c:pt>
                </c:numCache>
              </c:numRef>
            </c:plus>
            <c:minus>
              <c:numRef>
                <c:f>Table2!$R$41:$V$41</c:f>
                <c:numCache>
                  <c:formatCode>General</c:formatCode>
                  <c:ptCount val="5"/>
                  <c:pt idx="0">
                    <c:v>19001.304</c:v>
                  </c:pt>
                  <c:pt idx="1">
                    <c:v>22712.316000000003</c:v>
                  </c:pt>
                  <c:pt idx="2">
                    <c:v>28097.856</c:v>
                  </c:pt>
                  <c:pt idx="3">
                    <c:v>32086.824000000001</c:v>
                  </c:pt>
                  <c:pt idx="4">
                    <c:v>28281.86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Table2!$R$29:$V$29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Table2!$R$34:$V$34</c:f>
              <c:numCache>
                <c:formatCode>#,##0</c:formatCode>
                <c:ptCount val="5"/>
                <c:pt idx="0">
                  <c:v>161028</c:v>
                </c:pt>
                <c:pt idx="1">
                  <c:v>172063</c:v>
                </c:pt>
                <c:pt idx="2">
                  <c:v>195124</c:v>
                </c:pt>
                <c:pt idx="3">
                  <c:v>243082</c:v>
                </c:pt>
                <c:pt idx="4">
                  <c:v>266810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B2-4359-A470-A69FE598CD67}"/>
            </c:ext>
          </c:extLst>
        </c:ser>
        <c:ser>
          <c:idx val="5"/>
          <c:order val="5"/>
          <c:tx>
            <c:strRef>
              <c:f>Table2!$F$35</c:f>
              <c:strCache>
                <c:ptCount val="1"/>
                <c:pt idx="0">
                  <c:v>Over 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Table2!$R$42:$V$42</c:f>
                <c:numCache>
                  <c:formatCode>General</c:formatCode>
                  <c:ptCount val="5"/>
                  <c:pt idx="0">
                    <c:v>18720.395999999997</c:v>
                  </c:pt>
                  <c:pt idx="1">
                    <c:v>21024.36</c:v>
                  </c:pt>
                  <c:pt idx="2">
                    <c:v>21373.495999999999</c:v>
                  </c:pt>
                  <c:pt idx="3">
                    <c:v>22736.42</c:v>
                  </c:pt>
                  <c:pt idx="4">
                    <c:v>22736.42</c:v>
                  </c:pt>
                </c:numCache>
              </c:numRef>
            </c:plus>
            <c:minus>
              <c:numRef>
                <c:f>Table2!$R$42:$V$42</c:f>
                <c:numCache>
                  <c:formatCode>General</c:formatCode>
                  <c:ptCount val="5"/>
                  <c:pt idx="0">
                    <c:v>18720.395999999997</c:v>
                  </c:pt>
                  <c:pt idx="1">
                    <c:v>21024.36</c:v>
                  </c:pt>
                  <c:pt idx="2">
                    <c:v>21373.495999999999</c:v>
                  </c:pt>
                  <c:pt idx="3">
                    <c:v>22736.42</c:v>
                  </c:pt>
                  <c:pt idx="4">
                    <c:v>22736.42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Table2!$R$29:$V$29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Table2!$R$35:$V$35</c:f>
              <c:numCache>
                <c:formatCode>#,##0</c:formatCode>
                <c:ptCount val="5"/>
                <c:pt idx="0">
                  <c:v>88213</c:v>
                </c:pt>
                <c:pt idx="1">
                  <c:v>115558</c:v>
                </c:pt>
                <c:pt idx="2">
                  <c:v>116802</c:v>
                </c:pt>
                <c:pt idx="3">
                  <c:v>128756</c:v>
                </c:pt>
                <c:pt idx="4">
                  <c:v>162403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B2-4359-A470-A69FE598C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440960"/>
        <c:axId val="10244249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Table2!$F$32</c15:sqref>
                        </c15:formulaRef>
                      </c:ext>
                    </c:extLst>
                    <c:strCache>
                      <c:ptCount val="1"/>
                      <c:pt idx="0">
                        <c:v>15 to 19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Table2!$R$29:$V$29</c15:sqref>
                        </c15:formulaRef>
                      </c:ext>
                    </c:extLst>
                    <c:strCache>
                      <c:ptCount val="5"/>
                      <c:pt idx="0">
                        <c:v>Cycle 3</c:v>
                      </c:pt>
                      <c:pt idx="1">
                        <c:v>Cycle 4</c:v>
                      </c:pt>
                      <c:pt idx="2">
                        <c:v>Cycle 5</c:v>
                      </c:pt>
                      <c:pt idx="3">
                        <c:v>Cycle 6</c:v>
                      </c:pt>
                      <c:pt idx="4">
                        <c:v>Cycle 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Table2!$R$32:$V$32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662745</c:v>
                      </c:pt>
                      <c:pt idx="1">
                        <c:v>670938</c:v>
                      </c:pt>
                      <c:pt idx="2">
                        <c:v>650991</c:v>
                      </c:pt>
                      <c:pt idx="3">
                        <c:v>702005</c:v>
                      </c:pt>
                      <c:pt idx="4">
                        <c:v>685259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CB2-4359-A470-A69FE598CD67}"/>
                  </c:ext>
                </c:extLst>
              </c15:ser>
            </c15:filteredBarSeries>
          </c:ext>
        </c:extLst>
      </c:barChart>
      <c:catAx>
        <c:axId val="1024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42496"/>
        <c:crosses val="autoZero"/>
        <c:auto val="1"/>
        <c:lblAlgn val="ctr"/>
        <c:lblOffset val="100"/>
        <c:noMultiLvlLbl val="0"/>
      </c:catAx>
      <c:valAx>
        <c:axId val="10244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4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</a:t>
            </a:r>
            <a:r>
              <a:rPr lang="en-US" baseline="0"/>
              <a:t> and Former Smokers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Table2!$D$91</c:f>
              <c:strCache>
                <c:ptCount val="1"/>
                <c:pt idx="0">
                  <c:v>5 to 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Table2!$E$90:$K$90</c15:sqref>
                  </c15:fullRef>
                </c:ext>
              </c:extLst>
              <c:f>Table2!$G$90:$K$90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Table2!$E$91:$K$91</c15:sqref>
                  </c15:fullRef>
                </c:ext>
              </c:extLst>
              <c:f>Table2!$G$91:$K$91</c:f>
              <c:numCache>
                <c:formatCode>0%</c:formatCode>
                <c:ptCount val="5"/>
                <c:pt idx="0">
                  <c:v>6.4639166103780371E-2</c:v>
                </c:pt>
                <c:pt idx="1">
                  <c:v>6.3599774364389072E-2</c:v>
                </c:pt>
                <c:pt idx="2">
                  <c:v>5.8136877122633893E-2</c:v>
                </c:pt>
                <c:pt idx="3">
                  <c:v>5.889005444909258E-2</c:v>
                </c:pt>
                <c:pt idx="4">
                  <c:v>4.6071215352711976E-2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E-4441-AF87-96584EBAD438}"/>
            </c:ext>
          </c:extLst>
        </c:ser>
        <c:ser>
          <c:idx val="1"/>
          <c:order val="1"/>
          <c:tx>
            <c:strRef>
              <c:f>Table2!$D$92</c:f>
              <c:strCache>
                <c:ptCount val="1"/>
                <c:pt idx="0">
                  <c:v>12 to 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Table2!$E$90:$K$90</c15:sqref>
                  </c15:fullRef>
                </c:ext>
              </c:extLst>
              <c:f>Table2!$G$90:$K$90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Table2!$E$92:$K$92</c15:sqref>
                  </c15:fullRef>
                </c:ext>
              </c:extLst>
              <c:f>Table2!$G$92:$K$92</c:f>
              <c:numCache>
                <c:formatCode>0%</c:formatCode>
                <c:ptCount val="5"/>
                <c:pt idx="0">
                  <c:v>0.35565613514344879</c:v>
                </c:pt>
                <c:pt idx="1">
                  <c:v>0.34898255989120974</c:v>
                </c:pt>
                <c:pt idx="2">
                  <c:v>0.31605495887856194</c:v>
                </c:pt>
                <c:pt idx="3">
                  <c:v>0.28935721562094618</c:v>
                </c:pt>
                <c:pt idx="4">
                  <c:v>0.25577024093564293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E-4441-AF87-96584EBAD438}"/>
            </c:ext>
          </c:extLst>
        </c:ser>
        <c:ser>
          <c:idx val="2"/>
          <c:order val="2"/>
          <c:tx>
            <c:strRef>
              <c:f>Table2!$D$93</c:f>
              <c:strCache>
                <c:ptCount val="1"/>
                <c:pt idx="0">
                  <c:v>15 to 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Table2!$E$90:$K$90</c15:sqref>
                  </c15:fullRef>
                </c:ext>
              </c:extLst>
              <c:f>Table2!$G$90:$K$90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Table2!$E$93:$K$93</c15:sqref>
                  </c15:fullRef>
                </c:ext>
              </c:extLst>
              <c:f>Table2!$G$93:$K$93</c:f>
              <c:numCache>
                <c:formatCode>0%</c:formatCode>
                <c:ptCount val="5"/>
                <c:pt idx="0">
                  <c:v>0.39722964809300465</c:v>
                </c:pt>
                <c:pt idx="1">
                  <c:v>0.37614241634590828</c:v>
                </c:pt>
                <c:pt idx="2">
                  <c:v>0.38723343113701542</c:v>
                </c:pt>
                <c:pt idx="3">
                  <c:v>0.37792618303791775</c:v>
                </c:pt>
                <c:pt idx="4">
                  <c:v>0.37476261900693419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6E-4441-AF87-96584EBAD438}"/>
            </c:ext>
          </c:extLst>
        </c:ser>
        <c:ser>
          <c:idx val="3"/>
          <c:order val="3"/>
          <c:tx>
            <c:strRef>
              <c:f>Table2!$D$94</c:f>
              <c:strCache>
                <c:ptCount val="1"/>
                <c:pt idx="0">
                  <c:v>18 to 19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Table2!$E$90:$K$90</c15:sqref>
                  </c15:fullRef>
                </c:ext>
              </c:extLst>
              <c:f>Table2!$G$90:$K$90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Table2!$E$94:$K$94</c15:sqref>
                  </c15:fullRef>
                </c:ext>
              </c:extLst>
              <c:f>Table2!$G$94:$K$94</c:f>
              <c:numCache>
                <c:formatCode>0%</c:formatCode>
                <c:ptCount val="5"/>
                <c:pt idx="0">
                  <c:v>0.12352539647807598</c:v>
                </c:pt>
                <c:pt idx="1">
                  <c:v>0.12939953481121289</c:v>
                </c:pt>
                <c:pt idx="2">
                  <c:v>0.15778193505537377</c:v>
                </c:pt>
                <c:pt idx="3">
                  <c:v>0.17568546750319392</c:v>
                </c:pt>
                <c:pt idx="4">
                  <c:v>0.20594649671854134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6E-4441-AF87-96584EBAD438}"/>
            </c:ext>
          </c:extLst>
        </c:ser>
        <c:ser>
          <c:idx val="5"/>
          <c:order val="5"/>
          <c:tx>
            <c:strRef>
              <c:f>Table2!$D$96</c:f>
              <c:strCache>
                <c:ptCount val="1"/>
                <c:pt idx="0">
                  <c:v>Over 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7777777777778811E-3"/>
                  <c:y val="-9.259259259259286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6E-4441-AF87-96584EBAD4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Table2!$E$90:$K$90</c15:sqref>
                  </c15:fullRef>
                </c:ext>
              </c:extLst>
              <c:f>Table2!$G$90:$K$90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Table2!$E$96:$K$96</c15:sqref>
                  </c15:fullRef>
                </c:ext>
              </c:extLst>
              <c:f>Table2!$G$96:$K$96</c:f>
              <c:numCache>
                <c:formatCode>0%</c:formatCode>
                <c:ptCount val="5"/>
                <c:pt idx="0">
                  <c:v>5.8949654181690181E-2</c:v>
                </c:pt>
                <c:pt idx="1">
                  <c:v>8.1875714587280046E-2</c:v>
                </c:pt>
                <c:pt idx="2">
                  <c:v>8.0792797806414962E-2</c:v>
                </c:pt>
                <c:pt idx="3">
                  <c:v>9.8141079388849584E-2</c:v>
                </c:pt>
                <c:pt idx="4">
                  <c:v>0.11744942798616956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6E-4441-AF87-96584EBAD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618240"/>
        <c:axId val="102619776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Table2!$D$95</c15:sqref>
                        </c15:formulaRef>
                      </c:ext>
                    </c:extLst>
                    <c:strCache>
                      <c:ptCount val="1"/>
                      <c:pt idx="0">
                        <c:v>15 to 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Table2!$E$90:$K$90</c15:sqref>
                        </c15:fullRef>
                        <c15:formulaRef>
                          <c15:sqref>Table2!$G$90:$K$90</c15:sqref>
                        </c15:formulaRef>
                      </c:ext>
                    </c:extLst>
                    <c:strCache>
                      <c:ptCount val="5"/>
                      <c:pt idx="0">
                        <c:v>Cycle 3</c:v>
                      </c:pt>
                      <c:pt idx="1">
                        <c:v>Cycle 4</c:v>
                      </c:pt>
                      <c:pt idx="2">
                        <c:v>Cycle 5</c:v>
                      </c:pt>
                      <c:pt idx="3">
                        <c:v>Cycle 6</c:v>
                      </c:pt>
                      <c:pt idx="4">
                        <c:v>Cycle 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Table2!$E$95:$K$95</c15:sqref>
                        </c15:fullRef>
                        <c15:formulaRef>
                          <c15:sqref>Table2!$G$95:$K$95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0.52075504457108068</c:v>
                      </c:pt>
                      <c:pt idx="1">
                        <c:v>0.50554195115712119</c:v>
                      </c:pt>
                      <c:pt idx="2">
                        <c:v>0.54501536619238922</c:v>
                      </c:pt>
                      <c:pt idx="3">
                        <c:v>0.55361165054111161</c:v>
                      </c:pt>
                      <c:pt idx="4">
                        <c:v>0.58070911572547557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06E-4441-AF87-96584EBAD438}"/>
                  </c:ext>
                </c:extLst>
              </c15:ser>
            </c15:filteredBarSeries>
          </c:ext>
        </c:extLst>
      </c:barChart>
      <c:catAx>
        <c:axId val="10261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19776"/>
        <c:crosses val="autoZero"/>
        <c:auto val="1"/>
        <c:lblAlgn val="ctr"/>
        <c:lblOffset val="100"/>
        <c:noMultiLvlLbl val="0"/>
      </c:catAx>
      <c:valAx>
        <c:axId val="10261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1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</a:t>
            </a:r>
            <a:r>
              <a:rPr lang="en-US" baseline="0"/>
              <a:t> Smokers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Table2!$D$91</c:f>
              <c:strCache>
                <c:ptCount val="1"/>
                <c:pt idx="0">
                  <c:v>5 to 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Table2!$N$90:$T$90</c15:sqref>
                  </c15:fullRef>
                </c:ext>
              </c:extLst>
              <c:f>Table2!$P$90:$T$90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Table2!$N$91:$T$91</c15:sqref>
                  </c15:fullRef>
                </c:ext>
              </c:extLst>
              <c:f>Table2!$P$91:$T$91</c:f>
              <c:numCache>
                <c:formatCode>0%</c:formatCode>
                <c:ptCount val="5"/>
                <c:pt idx="0">
                  <c:v>7.7022226437956295E-2</c:v>
                </c:pt>
                <c:pt idx="1">
                  <c:v>7.7521119008304024E-2</c:v>
                </c:pt>
                <c:pt idx="2">
                  <c:v>6.8164991131412819E-2</c:v>
                </c:pt>
                <c:pt idx="3">
                  <c:v>7.9949676361798977E-2</c:v>
                </c:pt>
                <c:pt idx="4">
                  <c:v>5.6731579897603066E-2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3-4565-8B37-15346638D605}"/>
            </c:ext>
          </c:extLst>
        </c:ser>
        <c:ser>
          <c:idx val="1"/>
          <c:order val="1"/>
          <c:tx>
            <c:strRef>
              <c:f>Table2!$D$92</c:f>
              <c:strCache>
                <c:ptCount val="1"/>
                <c:pt idx="0">
                  <c:v>12 to 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Table2!$N$90:$T$90</c15:sqref>
                  </c15:fullRef>
                </c:ext>
              </c:extLst>
              <c:f>Table2!$P$90:$T$90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Table2!$N$92:$T$92</c15:sqref>
                  </c15:fullRef>
                </c:ext>
              </c:extLst>
              <c:f>Table2!$P$92:$T$92</c:f>
              <c:numCache>
                <c:formatCode>0%</c:formatCode>
                <c:ptCount val="5"/>
                <c:pt idx="0">
                  <c:v>0.37873755423507888</c:v>
                </c:pt>
                <c:pt idx="1">
                  <c:v>0.38065965491660086</c:v>
                </c:pt>
                <c:pt idx="2">
                  <c:v>0.33343875846217735</c:v>
                </c:pt>
                <c:pt idx="3">
                  <c:v>0.3225129129166886</c:v>
                </c:pt>
                <c:pt idx="4">
                  <c:v>0.27486587525197564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3-4565-8B37-15346638D605}"/>
            </c:ext>
          </c:extLst>
        </c:ser>
        <c:ser>
          <c:idx val="2"/>
          <c:order val="2"/>
          <c:tx>
            <c:strRef>
              <c:f>Table2!$D$93</c:f>
              <c:strCache>
                <c:ptCount val="1"/>
                <c:pt idx="0">
                  <c:v>15 to 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Table2!$N$90:$T$90</c15:sqref>
                  </c15:fullRef>
                </c:ext>
              </c:extLst>
              <c:f>Table2!$P$90:$T$90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Table2!$N$93:$T$93</c15:sqref>
                  </c15:fullRef>
                </c:ext>
              </c:extLst>
              <c:f>Table2!$P$93:$T$93</c:f>
              <c:numCache>
                <c:formatCode>0%</c:formatCode>
                <c:ptCount val="5"/>
                <c:pt idx="0">
                  <c:v>0.38276579013395834</c:v>
                </c:pt>
                <c:pt idx="1">
                  <c:v>0.35049177974011059</c:v>
                </c:pt>
                <c:pt idx="2">
                  <c:v>0.38574169394843666</c:v>
                </c:pt>
                <c:pt idx="3">
                  <c:v>0.36440789179003319</c:v>
                </c:pt>
                <c:pt idx="4">
                  <c:v>0.38907274621560334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53-4565-8B37-15346638D605}"/>
            </c:ext>
          </c:extLst>
        </c:ser>
        <c:ser>
          <c:idx val="3"/>
          <c:order val="3"/>
          <c:tx>
            <c:strRef>
              <c:f>Table2!$D$94</c:f>
              <c:strCache>
                <c:ptCount val="1"/>
                <c:pt idx="0">
                  <c:v>18 to 19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Table2!$N$90:$T$90</c15:sqref>
                  </c15:fullRef>
                </c:ext>
              </c:extLst>
              <c:f>Table2!$P$90:$T$90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Table2!$N$94:$T$94</c15:sqref>
                  </c15:fullRef>
                </c:ext>
              </c:extLst>
              <c:f>Table2!$P$94:$T$94</c:f>
              <c:numCache>
                <c:formatCode>0%</c:formatCode>
                <c:ptCount val="5"/>
                <c:pt idx="0">
                  <c:v>0.11519484850895606</c:v>
                </c:pt>
                <c:pt idx="1">
                  <c:v>0.12024523177064637</c:v>
                </c:pt>
                <c:pt idx="2">
                  <c:v>0.14962803439273517</c:v>
                </c:pt>
                <c:pt idx="3">
                  <c:v>0.14602813377412355</c:v>
                </c:pt>
                <c:pt idx="4">
                  <c:v>0.18328670645272963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53-4565-8B37-15346638D605}"/>
            </c:ext>
          </c:extLst>
        </c:ser>
        <c:ser>
          <c:idx val="5"/>
          <c:order val="5"/>
          <c:tx>
            <c:strRef>
              <c:f>Table2!$D$96</c:f>
              <c:strCache>
                <c:ptCount val="1"/>
                <c:pt idx="0">
                  <c:v>Over 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Table2!$N$90:$T$90</c15:sqref>
                  </c15:fullRef>
                </c:ext>
              </c:extLst>
              <c:f>Table2!$P$90:$T$90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Table2!$N$96:$T$96</c15:sqref>
                  </c15:fullRef>
                </c:ext>
              </c:extLst>
              <c:f>Table2!$P$96:$T$96</c:f>
              <c:numCache>
                <c:formatCode>0%</c:formatCode>
                <c:ptCount val="5"/>
                <c:pt idx="0">
                  <c:v>4.6279580684050449E-2</c:v>
                </c:pt>
                <c:pt idx="1">
                  <c:v>7.1082214564338192E-2</c:v>
                </c:pt>
                <c:pt idx="2">
                  <c:v>6.3026522065238039E-2</c:v>
                </c:pt>
                <c:pt idx="3">
                  <c:v>8.7101385157355674E-2</c:v>
                </c:pt>
                <c:pt idx="4">
                  <c:v>9.6043092182088327E-2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53-4565-8B37-15346638D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007040"/>
        <c:axId val="112008576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Table2!$D$95</c15:sqref>
                        </c15:formulaRef>
                      </c:ext>
                    </c:extLst>
                    <c:strCache>
                      <c:ptCount val="1"/>
                      <c:pt idx="0">
                        <c:v>15 to 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Table2!$N$90:$T$90</c15:sqref>
                        </c15:fullRef>
                        <c15:formulaRef>
                          <c15:sqref>Table2!$P$90:$T$90</c15:sqref>
                        </c15:formulaRef>
                      </c:ext>
                    </c:extLst>
                    <c:strCache>
                      <c:ptCount val="5"/>
                      <c:pt idx="0">
                        <c:v>Cycle 3</c:v>
                      </c:pt>
                      <c:pt idx="1">
                        <c:v>Cycle 4</c:v>
                      </c:pt>
                      <c:pt idx="2">
                        <c:v>Cycle 5</c:v>
                      </c:pt>
                      <c:pt idx="3">
                        <c:v>Cycle 6</c:v>
                      </c:pt>
                      <c:pt idx="4">
                        <c:v>Cycle 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Table2!$N$95:$T$95</c15:sqref>
                        </c15:fullRef>
                        <c15:formulaRef>
                          <c15:sqref>Table2!$P$95:$T$95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0.4979606386429144</c:v>
                      </c:pt>
                      <c:pt idx="1">
                        <c:v>0.47073701151075692</c:v>
                      </c:pt>
                      <c:pt idx="2">
                        <c:v>0.5353697283411718</c:v>
                      </c:pt>
                      <c:pt idx="3">
                        <c:v>0.51043602556415679</c:v>
                      </c:pt>
                      <c:pt idx="4">
                        <c:v>0.57235945266833299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753-4565-8B37-15346638D605}"/>
                  </c:ext>
                </c:extLst>
              </c15:ser>
            </c15:filteredBarSeries>
          </c:ext>
        </c:extLst>
      </c:barChart>
      <c:catAx>
        <c:axId val="1120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08576"/>
        <c:crosses val="autoZero"/>
        <c:auto val="1"/>
        <c:lblAlgn val="ctr"/>
        <c:lblOffset val="100"/>
        <c:noMultiLvlLbl val="0"/>
      </c:catAx>
      <c:valAx>
        <c:axId val="11200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B$13" fmlaRange="$B$10:$B$12" noThreeD="1" sel="1" val="0"/>
</file>

<file path=xl/ctrlProps/ctrlProp2.xml><?xml version="1.0" encoding="utf-8"?>
<formControlPr xmlns="http://schemas.microsoft.com/office/spreadsheetml/2009/9/main" objectType="Drop" dropStyle="combo" dx="16" fmlaLink="$B$17" fmlaRange="$B$15:$B$16" noThreeD="1" sel="2" val="0"/>
</file>

<file path=xl/ctrlProps/ctrlProp3.xml><?xml version="1.0" encoding="utf-8"?>
<formControlPr xmlns="http://schemas.microsoft.com/office/spreadsheetml/2009/9/main" objectType="Drop" dropStyle="combo" dx="16" fmlaLink="$B$14" fmlaRange="$B$11:$B$13" noThreeD="1" sel="1" val="0"/>
</file>

<file path=xl/ctrlProps/ctrlProp4.xml><?xml version="1.0" encoding="utf-8"?>
<formControlPr xmlns="http://schemas.microsoft.com/office/spreadsheetml/2009/9/main" objectType="Drop" dropStyle="combo" dx="16" fmlaLink="$B$18" fmlaRange="$B$16:$B$17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609601</xdr:colOff>
      <xdr:row>10</xdr:row>
      <xdr:rowOff>42863</xdr:rowOff>
    </xdr:from>
    <xdr:to>
      <xdr:col>12</xdr:col>
      <xdr:colOff>592666</xdr:colOff>
      <xdr:row>24</xdr:row>
      <xdr:rowOff>119063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182034</xdr:colOff>
      <xdr:row>26</xdr:row>
      <xdr:rowOff>188382</xdr:rowOff>
    </xdr:from>
    <xdr:to>
      <xdr:col>19</xdr:col>
      <xdr:colOff>370416</xdr:colOff>
      <xdr:row>43</xdr:row>
      <xdr:rowOff>48682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285748</xdr:colOff>
      <xdr:row>10</xdr:row>
      <xdr:rowOff>35984</xdr:rowOff>
    </xdr:from>
    <xdr:to>
      <xdr:col>19</xdr:col>
      <xdr:colOff>433916</xdr:colOff>
      <xdr:row>24</xdr:row>
      <xdr:rowOff>112184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449036</xdr:colOff>
      <xdr:row>9</xdr:row>
      <xdr:rowOff>176893</xdr:rowOff>
    </xdr:from>
    <xdr:to>
      <xdr:col>31</xdr:col>
      <xdr:colOff>12097</xdr:colOff>
      <xdr:row>24</xdr:row>
      <xdr:rowOff>62593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122465</xdr:colOff>
      <xdr:row>9</xdr:row>
      <xdr:rowOff>54429</xdr:rowOff>
    </xdr:from>
    <xdr:to>
      <xdr:col>39</xdr:col>
      <xdr:colOff>433920</xdr:colOff>
      <xdr:row>23</xdr:row>
      <xdr:rowOff>130629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</xdr:row>
          <xdr:rowOff>0</xdr:rowOff>
        </xdr:from>
        <xdr:to>
          <xdr:col>8</xdr:col>
          <xdr:colOff>295275</xdr:colOff>
          <xdr:row>4</xdr:row>
          <xdr:rowOff>19050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</xdr:row>
          <xdr:rowOff>0</xdr:rowOff>
        </xdr:from>
        <xdr:to>
          <xdr:col>8</xdr:col>
          <xdr:colOff>295275</xdr:colOff>
          <xdr:row>6</xdr:row>
          <xdr:rowOff>28575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539749</xdr:colOff>
      <xdr:row>11</xdr:row>
      <xdr:rowOff>78317</xdr:rowOff>
    </xdr:from>
    <xdr:to>
      <xdr:col>13</xdr:col>
      <xdr:colOff>31749</xdr:colOff>
      <xdr:row>25</xdr:row>
      <xdr:rowOff>154517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539750</xdr:colOff>
      <xdr:row>11</xdr:row>
      <xdr:rowOff>63500</xdr:rowOff>
    </xdr:from>
    <xdr:to>
      <xdr:col>22</xdr:col>
      <xdr:colOff>31750</xdr:colOff>
      <xdr:row>25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571499</xdr:colOff>
      <xdr:row>3</xdr:row>
      <xdr:rowOff>88901</xdr:rowOff>
    </xdr:from>
    <xdr:to>
      <xdr:col>28</xdr:col>
      <xdr:colOff>137582</xdr:colOff>
      <xdr:row>16</xdr:row>
      <xdr:rowOff>101601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560917</xdr:colOff>
      <xdr:row>17</xdr:row>
      <xdr:rowOff>105833</xdr:rowOff>
    </xdr:from>
    <xdr:to>
      <xdr:col>28</xdr:col>
      <xdr:colOff>179917</xdr:colOff>
      <xdr:row>31</xdr:row>
      <xdr:rowOff>160866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613833</xdr:colOff>
      <xdr:row>32</xdr:row>
      <xdr:rowOff>137583</xdr:rowOff>
    </xdr:from>
    <xdr:to>
      <xdr:col>28</xdr:col>
      <xdr:colOff>137583</xdr:colOff>
      <xdr:row>47</xdr:row>
      <xdr:rowOff>2116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</xdr:row>
          <xdr:rowOff>0</xdr:rowOff>
        </xdr:from>
        <xdr:to>
          <xdr:col>8</xdr:col>
          <xdr:colOff>295275</xdr:colOff>
          <xdr:row>5</xdr:row>
          <xdr:rowOff>19050</xdr:rowOff>
        </xdr:to>
        <xdr:sp macro="" textlink="">
          <xdr:nvSpPr>
            <xdr:cNvPr id="21505" name="Drop Down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</xdr:row>
          <xdr:rowOff>0</xdr:rowOff>
        </xdr:from>
        <xdr:to>
          <xdr:col>8</xdr:col>
          <xdr:colOff>295275</xdr:colOff>
          <xdr:row>7</xdr:row>
          <xdr:rowOff>28575</xdr:rowOff>
        </xdr:to>
        <xdr:sp macro="" textlink="">
          <xdr:nvSpPr>
            <xdr:cNvPr id="21506" name="Drop Down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tabSelected="1" workbookViewId="0">
      <selection sqref="A1:XFD1048576"/>
    </sheetView>
  </sheetViews>
  <sheetFormatPr defaultRowHeight="15" x14ac:dyDescent="0.25"/>
  <cols>
    <col min="1" max="16384" width="9.140625" style="153"/>
  </cols>
  <sheetData>
    <row r="2" spans="2:7" x14ac:dyDescent="0.25">
      <c r="B2" s="152" t="s">
        <v>96</v>
      </c>
      <c r="C2" s="152"/>
      <c r="D2" s="152"/>
      <c r="E2" s="152"/>
      <c r="F2" s="152"/>
      <c r="G2" s="152"/>
    </row>
    <row r="5" spans="2:7" ht="28.5" x14ac:dyDescent="0.45">
      <c r="B5" s="154" t="s">
        <v>97</v>
      </c>
    </row>
    <row r="6" spans="2:7" ht="21" x14ac:dyDescent="0.35">
      <c r="B6" s="155" t="s">
        <v>98</v>
      </c>
    </row>
    <row r="9" spans="2:7" x14ac:dyDescent="0.25">
      <c r="B9" s="153" t="s">
        <v>99</v>
      </c>
    </row>
    <row r="10" spans="2:7" x14ac:dyDescent="0.25">
      <c r="B10" s="156">
        <v>42541</v>
      </c>
    </row>
    <row r="13" spans="2:7" x14ac:dyDescent="0.25">
      <c r="B13" s="153" t="s">
        <v>100</v>
      </c>
    </row>
    <row r="14" spans="2:7" x14ac:dyDescent="0.25">
      <c r="B14" s="153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O396"/>
  <sheetViews>
    <sheetView showZeros="0" topLeftCell="C1" zoomScale="70" zoomScaleNormal="70" workbookViewId="0">
      <selection activeCell="K49" sqref="K49"/>
    </sheetView>
  </sheetViews>
  <sheetFormatPr defaultRowHeight="15" x14ac:dyDescent="0.25"/>
  <cols>
    <col min="1" max="2" width="0" hidden="1" customWidth="1"/>
    <col min="3" max="3" width="6.42578125" customWidth="1"/>
    <col min="4" max="4" width="6.42578125" style="5" customWidth="1"/>
    <col min="5" max="5" width="9.5703125" customWidth="1"/>
    <col min="6" max="6" width="9.5703125" style="4" customWidth="1"/>
    <col min="7" max="15" width="9.5703125" customWidth="1"/>
    <col min="16" max="16" width="9.5703125" style="4" customWidth="1"/>
    <col min="17" max="27" width="9.5703125" customWidth="1"/>
    <col min="28" max="28" width="9.42578125" style="4" customWidth="1"/>
    <col min="29" max="33" width="9.42578125" customWidth="1"/>
  </cols>
  <sheetData>
    <row r="1" spans="2:41" ht="15.75" thickBot="1" x14ac:dyDescent="0.3">
      <c r="AB1"/>
    </row>
    <row r="2" spans="2:41" x14ac:dyDescent="0.25"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AB2"/>
    </row>
    <row r="3" spans="2:41" ht="33.75" x14ac:dyDescent="0.25">
      <c r="E3" s="32"/>
      <c r="F3" s="34"/>
      <c r="G3" s="34"/>
      <c r="H3" s="34"/>
      <c r="I3" s="34"/>
      <c r="J3" s="34"/>
      <c r="K3" s="33" t="s">
        <v>22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AB3"/>
    </row>
    <row r="4" spans="2:41" ht="15.75" x14ac:dyDescent="0.25">
      <c r="E4" s="32"/>
      <c r="F4" s="34"/>
      <c r="G4" s="34"/>
      <c r="H4" s="34"/>
      <c r="I4" s="34"/>
      <c r="J4" s="34"/>
      <c r="K4" s="36" t="s">
        <v>45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  <c r="AB4"/>
    </row>
    <row r="5" spans="2:41" x14ac:dyDescent="0.25">
      <c r="E5" s="32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5"/>
      <c r="X5" s="130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2"/>
    </row>
    <row r="6" spans="2:41" x14ac:dyDescent="0.25">
      <c r="E6" s="3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5"/>
      <c r="X6" s="133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5"/>
    </row>
    <row r="7" spans="2:41" x14ac:dyDescent="0.25">
      <c r="E7" s="3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X7" s="133"/>
      <c r="Y7" s="134"/>
      <c r="Z7" s="143" t="s">
        <v>88</v>
      </c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5"/>
    </row>
    <row r="8" spans="2:41" x14ac:dyDescent="0.25">
      <c r="E8" s="3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X8" s="133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5"/>
    </row>
    <row r="9" spans="2:41" x14ac:dyDescent="0.25">
      <c r="E9" s="32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X9" s="133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5"/>
    </row>
    <row r="10" spans="2:41" x14ac:dyDescent="0.25">
      <c r="B10" t="s">
        <v>8</v>
      </c>
      <c r="E10" s="32"/>
      <c r="F10" s="117" t="s">
        <v>85</v>
      </c>
      <c r="G10" s="34"/>
      <c r="H10" s="34"/>
      <c r="I10" s="34"/>
      <c r="J10" s="34"/>
      <c r="K10" s="34"/>
      <c r="L10" s="34"/>
      <c r="M10" s="34"/>
      <c r="N10" s="34"/>
      <c r="O10" s="117"/>
      <c r="P10" s="34"/>
      <c r="Q10" s="34"/>
      <c r="R10" s="34"/>
      <c r="S10" s="34"/>
      <c r="T10" s="34"/>
      <c r="U10" s="34"/>
      <c r="V10" s="35"/>
      <c r="X10" s="133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5"/>
    </row>
    <row r="11" spans="2:41" x14ac:dyDescent="0.25">
      <c r="B11" t="s">
        <v>9</v>
      </c>
      <c r="E11" s="32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5"/>
    </row>
    <row r="12" spans="2:41" x14ac:dyDescent="0.25">
      <c r="B12" t="s">
        <v>10</v>
      </c>
      <c r="E12" s="32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X12" s="133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5"/>
    </row>
    <row r="13" spans="2:41" x14ac:dyDescent="0.25">
      <c r="B13" s="28">
        <v>1</v>
      </c>
      <c r="E13" s="32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X13" s="133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5"/>
    </row>
    <row r="14" spans="2:41" x14ac:dyDescent="0.25">
      <c r="E14" s="32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X14" s="133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5"/>
    </row>
    <row r="15" spans="2:41" x14ac:dyDescent="0.25">
      <c r="B15" t="s">
        <v>6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5"/>
      <c r="X15" s="133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5"/>
    </row>
    <row r="16" spans="2:41" x14ac:dyDescent="0.25">
      <c r="B16" t="s">
        <v>7</v>
      </c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X16" s="133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5"/>
    </row>
    <row r="17" spans="2:52" x14ac:dyDescent="0.25">
      <c r="B17" s="28">
        <v>2</v>
      </c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X17" s="133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5"/>
    </row>
    <row r="18" spans="2:52" x14ac:dyDescent="0.25">
      <c r="E18" s="32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X18" s="133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</row>
    <row r="19" spans="2:52" x14ac:dyDescent="0.25">
      <c r="B19" t="s">
        <v>49</v>
      </c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X19" s="133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</row>
    <row r="20" spans="2:52" x14ac:dyDescent="0.25">
      <c r="B20" s="28">
        <f>IF(B13=1,0,(IF(B13=2,7,(IF(B13=3,14)))))</f>
        <v>0</v>
      </c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X20" s="133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</row>
    <row r="21" spans="2:52" x14ac:dyDescent="0.25">
      <c r="E21" s="32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5"/>
      <c r="X21" s="133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</row>
    <row r="22" spans="2:52" x14ac:dyDescent="0.25">
      <c r="B22" t="s">
        <v>50</v>
      </c>
      <c r="E22" s="32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X22" s="133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</row>
    <row r="23" spans="2:52" x14ac:dyDescent="0.25">
      <c r="B23" s="28">
        <f>IF(B17=1,0,(IF(B17=2,21)))</f>
        <v>21</v>
      </c>
      <c r="E23" s="32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X23" s="133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</row>
    <row r="24" spans="2:52" x14ac:dyDescent="0.25">
      <c r="E24" s="3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X24" s="133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5"/>
    </row>
    <row r="25" spans="2:52" x14ac:dyDescent="0.25">
      <c r="E25" s="32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X25" s="133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5"/>
    </row>
    <row r="26" spans="2:52" ht="15.75" x14ac:dyDescent="0.25">
      <c r="E26" s="32"/>
      <c r="F26" s="36" t="s">
        <v>59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X26" s="133"/>
      <c r="Y26" s="134"/>
      <c r="Z26" s="151" t="s">
        <v>91</v>
      </c>
      <c r="AA26" s="151"/>
      <c r="AB26" s="151"/>
      <c r="AC26" s="151"/>
      <c r="AD26" s="151"/>
      <c r="AE26" s="151"/>
      <c r="AF26" s="151"/>
      <c r="AG26" s="151"/>
      <c r="AH26" s="151" t="s">
        <v>92</v>
      </c>
      <c r="AI26" s="134"/>
      <c r="AJ26" s="134"/>
      <c r="AK26" s="134"/>
      <c r="AL26" s="134"/>
      <c r="AM26" s="134"/>
      <c r="AN26" s="134"/>
      <c r="AO26" s="135"/>
    </row>
    <row r="27" spans="2:52" ht="15.75" x14ac:dyDescent="0.25">
      <c r="E27" s="37"/>
      <c r="F27" s="117" t="s">
        <v>17</v>
      </c>
      <c r="G27" s="36"/>
      <c r="H27" s="36"/>
      <c r="I27" s="36"/>
      <c r="J27" s="36"/>
      <c r="K27" s="36"/>
      <c r="L27" s="36"/>
      <c r="M27" s="36"/>
      <c r="N27" s="34"/>
      <c r="O27" s="34"/>
      <c r="P27" s="116"/>
      <c r="Q27" s="34"/>
      <c r="R27" s="34"/>
      <c r="S27" s="34"/>
      <c r="T27" s="34"/>
      <c r="U27" s="34"/>
      <c r="V27" s="38"/>
      <c r="X27" s="133"/>
      <c r="Y27" s="134"/>
      <c r="Z27" s="136" t="s">
        <v>0</v>
      </c>
      <c r="AA27" s="136" t="s">
        <v>14</v>
      </c>
      <c r="AB27" s="136" t="s">
        <v>15</v>
      </c>
      <c r="AC27" s="136" t="s">
        <v>5</v>
      </c>
      <c r="AD27" s="136" t="s">
        <v>11</v>
      </c>
      <c r="AE27" s="136" t="s">
        <v>16</v>
      </c>
      <c r="AF27" s="136" t="s">
        <v>29</v>
      </c>
      <c r="AG27" s="136"/>
      <c r="AH27" s="136" t="s">
        <v>0</v>
      </c>
      <c r="AI27" s="136" t="s">
        <v>14</v>
      </c>
      <c r="AJ27" s="136" t="s">
        <v>15</v>
      </c>
      <c r="AK27" s="136" t="s">
        <v>5</v>
      </c>
      <c r="AL27" s="136" t="s">
        <v>11</v>
      </c>
      <c r="AM27" s="136" t="s">
        <v>16</v>
      </c>
      <c r="AN27" s="136" t="s">
        <v>29</v>
      </c>
      <c r="AO27" s="135"/>
    </row>
    <row r="28" spans="2:52" x14ac:dyDescent="0.25">
      <c r="E28" s="32"/>
      <c r="F28" s="39" t="s">
        <v>54</v>
      </c>
      <c r="G28" s="39" t="s">
        <v>0</v>
      </c>
      <c r="H28" s="39" t="s">
        <v>14</v>
      </c>
      <c r="I28" s="39" t="s">
        <v>15</v>
      </c>
      <c r="J28" s="39" t="s">
        <v>5</v>
      </c>
      <c r="K28" s="39" t="s">
        <v>11</v>
      </c>
      <c r="L28" s="39" t="s">
        <v>16</v>
      </c>
      <c r="M28" s="39" t="s">
        <v>29</v>
      </c>
      <c r="N28" s="34"/>
      <c r="O28" s="34"/>
      <c r="P28" s="34"/>
      <c r="Q28" s="34"/>
      <c r="R28" s="34"/>
      <c r="S28" s="34"/>
      <c r="T28" s="34"/>
      <c r="U28" s="34"/>
      <c r="V28" s="35"/>
      <c r="X28" s="133"/>
      <c r="Y28" s="137" t="s">
        <v>10</v>
      </c>
      <c r="Z28" s="137">
        <v>0.34192549661302041</v>
      </c>
      <c r="AA28" s="137">
        <v>0.28921041371737771</v>
      </c>
      <c r="AB28" s="137">
        <v>0.24326031419365995</v>
      </c>
      <c r="AC28" s="137">
        <v>0.20592931110988022</v>
      </c>
      <c r="AD28" s="137">
        <v>0.18782214167192215</v>
      </c>
      <c r="AE28" s="137">
        <v>0.16816648773472156</v>
      </c>
      <c r="AF28" s="137">
        <v>0.13561619809800968</v>
      </c>
      <c r="AG28" s="137" t="s">
        <v>10</v>
      </c>
      <c r="AH28" s="113">
        <v>0.57715112457671036</v>
      </c>
      <c r="AI28" s="113">
        <v>0.57936083477779077</v>
      </c>
      <c r="AJ28" s="113">
        <v>0.55542399842568757</v>
      </c>
      <c r="AK28" s="113">
        <v>0.54012210156361751</v>
      </c>
      <c r="AL28" s="113">
        <v>0.48648926524328362</v>
      </c>
      <c r="AM28" s="113">
        <v>0.47143261345203924</v>
      </c>
      <c r="AN28" s="113">
        <v>0.428136320341437</v>
      </c>
      <c r="AO28" s="144"/>
    </row>
    <row r="29" spans="2:52" x14ac:dyDescent="0.25">
      <c r="E29" s="32"/>
      <c r="F29" s="55" t="s">
        <v>59</v>
      </c>
      <c r="G29" s="41">
        <f>E61</f>
        <v>2500745</v>
      </c>
      <c r="H29" s="41">
        <f t="shared" ref="G29:M33" si="0">F61</f>
        <v>2562374</v>
      </c>
      <c r="I29" s="41">
        <f t="shared" si="0"/>
        <v>2522712</v>
      </c>
      <c r="J29" s="41">
        <f t="shared" si="0"/>
        <v>2572289</v>
      </c>
      <c r="K29" s="41">
        <f t="shared" si="0"/>
        <v>2415042</v>
      </c>
      <c r="L29" s="41">
        <f t="shared" si="0"/>
        <v>2441363</v>
      </c>
      <c r="M29" s="41">
        <f t="shared" si="0"/>
        <v>2370135</v>
      </c>
      <c r="N29" s="34"/>
      <c r="O29" s="34"/>
      <c r="P29" s="34"/>
      <c r="Q29" s="34"/>
      <c r="R29" s="34"/>
      <c r="S29" s="34"/>
      <c r="T29" s="34"/>
      <c r="U29" s="34"/>
      <c r="V29" s="35"/>
      <c r="X29" s="133"/>
      <c r="Y29" s="137" t="s">
        <v>9</v>
      </c>
      <c r="Z29" s="137">
        <v>0.31862446559162222</v>
      </c>
      <c r="AA29" s="137">
        <v>0.28370864140548951</v>
      </c>
      <c r="AB29" s="137">
        <v>0.23106331019094664</v>
      </c>
      <c r="AC29" s="137">
        <v>0.22551985821204082</v>
      </c>
      <c r="AD29" s="137">
        <v>0.21975951095298096</v>
      </c>
      <c r="AE29" s="137">
        <v>0.18016619194747513</v>
      </c>
      <c r="AF29" s="137">
        <v>0.18636301034649824</v>
      </c>
      <c r="AG29" s="137" t="s">
        <v>9</v>
      </c>
      <c r="AH29" s="113">
        <v>0.63330739150528859</v>
      </c>
      <c r="AI29" s="113">
        <v>0.63702551273666308</v>
      </c>
      <c r="AJ29" s="113">
        <v>0.61044292934457123</v>
      </c>
      <c r="AK29" s="113">
        <v>0.61676032422359528</v>
      </c>
      <c r="AL29" s="113">
        <v>0.56902840653834197</v>
      </c>
      <c r="AM29" s="113">
        <v>0.56571846181374297</v>
      </c>
      <c r="AN29" s="113">
        <v>0.56278548775983184</v>
      </c>
      <c r="AO29" s="144"/>
      <c r="AZ29" s="113"/>
    </row>
    <row r="30" spans="2:52" x14ac:dyDescent="0.25">
      <c r="E30" s="32"/>
      <c r="F30" s="55" t="str">
        <f>D62</f>
        <v>5 to 11</v>
      </c>
      <c r="G30" s="41">
        <f t="shared" si="0"/>
        <v>191535</v>
      </c>
      <c r="H30" s="41">
        <f t="shared" si="0"/>
        <v>156494</v>
      </c>
      <c r="I30" s="41">
        <f t="shared" si="0"/>
        <v>163066</v>
      </c>
      <c r="J30" s="41">
        <f t="shared" si="0"/>
        <v>163597</v>
      </c>
      <c r="K30" s="41">
        <f t="shared" si="0"/>
        <v>140403</v>
      </c>
      <c r="L30" s="41">
        <f t="shared" si="0"/>
        <v>143772</v>
      </c>
      <c r="M30" s="41">
        <f t="shared" si="0"/>
        <v>109195</v>
      </c>
      <c r="N30" s="34"/>
      <c r="O30" s="34"/>
      <c r="P30" s="34"/>
      <c r="Q30" s="34"/>
      <c r="R30" s="34"/>
      <c r="S30" s="34"/>
      <c r="T30" s="34"/>
      <c r="U30" s="34"/>
      <c r="V30" s="35"/>
      <c r="X30" s="133"/>
      <c r="Y30" s="145"/>
      <c r="Z30" s="145" t="s">
        <v>32</v>
      </c>
      <c r="AA30" s="145"/>
      <c r="AB30" s="145"/>
      <c r="AC30" s="145"/>
      <c r="AD30" s="145"/>
      <c r="AE30" s="145"/>
      <c r="AF30" s="145"/>
      <c r="AG30" s="145"/>
      <c r="AH30" s="145" t="s">
        <v>32</v>
      </c>
      <c r="AI30" s="145"/>
      <c r="AJ30" s="145"/>
      <c r="AK30" s="145"/>
      <c r="AL30" s="145"/>
      <c r="AM30" s="145"/>
      <c r="AN30" s="145"/>
      <c r="AO30" s="144"/>
      <c r="AZ30" s="112"/>
    </row>
    <row r="31" spans="2:52" x14ac:dyDescent="0.25">
      <c r="E31" s="42"/>
      <c r="F31" s="55" t="str">
        <f t="shared" ref="F31:F33" si="1">D63</f>
        <v>12 to 14</v>
      </c>
      <c r="G31" s="41">
        <f t="shared" si="0"/>
        <v>845594</v>
      </c>
      <c r="H31" s="41">
        <f t="shared" si="0"/>
        <v>885157</v>
      </c>
      <c r="I31" s="41">
        <f t="shared" si="0"/>
        <v>897218</v>
      </c>
      <c r="J31" s="41">
        <f t="shared" si="0"/>
        <v>897684</v>
      </c>
      <c r="K31" s="41">
        <f t="shared" si="0"/>
        <v>763286</v>
      </c>
      <c r="L31" s="41">
        <f t="shared" si="0"/>
        <v>706426</v>
      </c>
      <c r="M31" s="41">
        <f t="shared" si="0"/>
        <v>606210</v>
      </c>
      <c r="N31" s="34"/>
      <c r="O31" s="34"/>
      <c r="P31" s="34"/>
      <c r="Q31" s="34"/>
      <c r="R31" s="34"/>
      <c r="S31" s="34"/>
      <c r="T31" s="34"/>
      <c r="U31" s="34"/>
      <c r="V31" s="43"/>
      <c r="X31" s="133"/>
      <c r="Y31" s="145"/>
      <c r="Z31" s="136" t="s">
        <v>0</v>
      </c>
      <c r="AA31" s="136" t="s">
        <v>14</v>
      </c>
      <c r="AB31" s="136" t="s">
        <v>15</v>
      </c>
      <c r="AC31" s="136" t="s">
        <v>5</v>
      </c>
      <c r="AD31" s="136" t="s">
        <v>11</v>
      </c>
      <c r="AE31" s="136" t="s">
        <v>16</v>
      </c>
      <c r="AF31" s="136" t="s">
        <v>29</v>
      </c>
      <c r="AG31" s="136"/>
      <c r="AH31" s="136" t="s">
        <v>0</v>
      </c>
      <c r="AI31" s="136" t="s">
        <v>14</v>
      </c>
      <c r="AJ31" s="136" t="s">
        <v>15</v>
      </c>
      <c r="AK31" s="136" t="s">
        <v>5</v>
      </c>
      <c r="AL31" s="136" t="s">
        <v>11</v>
      </c>
      <c r="AM31" s="136" t="s">
        <v>16</v>
      </c>
      <c r="AN31" s="136" t="s">
        <v>29</v>
      </c>
      <c r="AO31" s="144"/>
    </row>
    <row r="32" spans="2:52" x14ac:dyDescent="0.25">
      <c r="E32" s="32"/>
      <c r="F32" s="55" t="str">
        <f t="shared" si="1"/>
        <v>15 to 19</v>
      </c>
      <c r="G32" s="41">
        <f t="shared" si="0"/>
        <v>1282533</v>
      </c>
      <c r="H32" s="41">
        <f t="shared" si="0"/>
        <v>1340065</v>
      </c>
      <c r="I32" s="41">
        <f t="shared" si="0"/>
        <v>1313715</v>
      </c>
      <c r="J32" s="41">
        <f t="shared" si="0"/>
        <v>1300400</v>
      </c>
      <c r="K32" s="41">
        <f t="shared" si="0"/>
        <v>1316235</v>
      </c>
      <c r="L32" s="41">
        <f t="shared" si="0"/>
        <v>1351567</v>
      </c>
      <c r="M32" s="41">
        <f t="shared" si="0"/>
        <v>1376359</v>
      </c>
      <c r="N32" s="34"/>
      <c r="O32" s="34"/>
      <c r="P32" s="34"/>
      <c r="Q32" s="34"/>
      <c r="R32" s="34"/>
      <c r="S32" s="34"/>
      <c r="T32" s="34"/>
      <c r="U32" s="34"/>
      <c r="V32" s="35"/>
      <c r="X32" s="133"/>
      <c r="Y32" s="145" t="s">
        <v>89</v>
      </c>
      <c r="Z32" s="138">
        <v>1.7096274830651018E-2</v>
      </c>
      <c r="AA32" s="138">
        <v>1.6774203995607907E-2</v>
      </c>
      <c r="AB32" s="138">
        <v>1.6055180736781555E-2</v>
      </c>
      <c r="AC32" s="138">
        <v>1.6474344888790418E-2</v>
      </c>
      <c r="AD32" s="138">
        <v>1.8030925600504524E-2</v>
      </c>
      <c r="AE32" s="138">
        <v>1.5807649847063829E-2</v>
      </c>
      <c r="AF32" s="138">
        <v>1.3832852205996986E-2</v>
      </c>
      <c r="AG32" s="137" t="s">
        <v>10</v>
      </c>
      <c r="AH32" s="112">
        <v>2.3086044983068415E-2</v>
      </c>
      <c r="AI32" s="112">
        <v>1.9698268382444886E-2</v>
      </c>
      <c r="AJ32" s="112">
        <v>2.2216959937027502E-2</v>
      </c>
      <c r="AK32" s="112">
        <v>2.4845616671926404E-2</v>
      </c>
      <c r="AL32" s="112">
        <v>2.5297441792650747E-2</v>
      </c>
      <c r="AM32" s="112">
        <v>2.451449589950604E-2</v>
      </c>
      <c r="AN32" s="112">
        <v>2.0550543376388973E-2</v>
      </c>
      <c r="AO32" s="144"/>
    </row>
    <row r="33" spans="5:52" x14ac:dyDescent="0.25">
      <c r="E33" s="32"/>
      <c r="F33" s="55" t="str">
        <f t="shared" si="1"/>
        <v>Over 20</v>
      </c>
      <c r="G33" s="41">
        <f t="shared" si="0"/>
        <v>181083</v>
      </c>
      <c r="H33" s="41">
        <f t="shared" si="0"/>
        <v>180658</v>
      </c>
      <c r="I33" s="41">
        <f t="shared" si="0"/>
        <v>148713</v>
      </c>
      <c r="J33" s="41">
        <f t="shared" si="0"/>
        <v>210608</v>
      </c>
      <c r="K33" s="41">
        <f t="shared" si="0"/>
        <v>195118</v>
      </c>
      <c r="L33" s="41">
        <f t="shared" si="0"/>
        <v>239598</v>
      </c>
      <c r="M33" s="41">
        <f t="shared" si="0"/>
        <v>278371</v>
      </c>
      <c r="N33" s="34"/>
      <c r="O33" s="34"/>
      <c r="P33" s="34"/>
      <c r="Q33" s="34"/>
      <c r="R33" s="34"/>
      <c r="S33" s="34"/>
      <c r="T33" s="34"/>
      <c r="U33" s="34"/>
      <c r="V33" s="35"/>
      <c r="X33" s="133"/>
      <c r="Y33" s="145" t="s">
        <v>90</v>
      </c>
      <c r="Z33" s="138">
        <v>1.593122327958111E-2</v>
      </c>
      <c r="AA33" s="138">
        <v>1.6455101201518392E-2</v>
      </c>
      <c r="AB33" s="138">
        <v>1.5250178472602478E-2</v>
      </c>
      <c r="AC33" s="138">
        <v>1.6237429791266939E-2</v>
      </c>
      <c r="AD33" s="138">
        <v>1.9778355985768287E-2</v>
      </c>
      <c r="AE33" s="138">
        <v>1.6935622043062662E-2</v>
      </c>
      <c r="AF33" s="138">
        <v>1.5654492869105852E-2</v>
      </c>
      <c r="AG33" s="137" t="s">
        <v>9</v>
      </c>
      <c r="AH33" s="112">
        <v>2.5332295660211543E-2</v>
      </c>
      <c r="AI33" s="112">
        <v>2.1658867433046541E-2</v>
      </c>
      <c r="AJ33" s="112">
        <v>2.4417717173782848E-2</v>
      </c>
      <c r="AK33" s="112">
        <v>2.8370974914285384E-2</v>
      </c>
      <c r="AL33" s="112">
        <v>2.9589477139993783E-2</v>
      </c>
      <c r="AM33" s="112">
        <v>2.9417360014314636E-2</v>
      </c>
      <c r="AN33" s="112">
        <v>2.7013703412471925E-2</v>
      </c>
      <c r="AO33" s="144"/>
    </row>
    <row r="34" spans="5:52" x14ac:dyDescent="0.25">
      <c r="E34" s="32"/>
      <c r="F34" s="39" t="s">
        <v>32</v>
      </c>
      <c r="G34" s="39" t="s">
        <v>0</v>
      </c>
      <c r="H34" s="39" t="s">
        <v>14</v>
      </c>
      <c r="I34" s="39" t="s">
        <v>15</v>
      </c>
      <c r="J34" s="39" t="s">
        <v>5</v>
      </c>
      <c r="K34" s="39" t="s">
        <v>11</v>
      </c>
      <c r="L34" s="39" t="s">
        <v>16</v>
      </c>
      <c r="M34" s="39" t="s">
        <v>29</v>
      </c>
      <c r="N34" s="34"/>
      <c r="O34" s="34"/>
      <c r="P34" s="34"/>
      <c r="Q34" s="34"/>
      <c r="R34" s="34"/>
      <c r="S34" s="34"/>
      <c r="T34" s="34"/>
      <c r="U34" s="34"/>
      <c r="V34" s="35"/>
      <c r="X34" s="133"/>
      <c r="Y34" s="145"/>
      <c r="Z34" s="145"/>
      <c r="AA34" s="145"/>
      <c r="AB34" s="145"/>
      <c r="AC34" s="146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4"/>
      <c r="AT34" s="113"/>
      <c r="AU34" s="113"/>
      <c r="AV34" s="113"/>
      <c r="AW34" s="113"/>
      <c r="AX34" s="113"/>
      <c r="AY34" s="113"/>
      <c r="AZ34" s="113"/>
    </row>
    <row r="35" spans="5:52" x14ac:dyDescent="0.25">
      <c r="E35" s="32"/>
      <c r="F35" s="55" t="str">
        <f>F29</f>
        <v>All Ever Smokers</v>
      </c>
      <c r="G35" s="41">
        <f t="shared" ref="G35:M39" si="2">E75</f>
        <v>60017.88</v>
      </c>
      <c r="H35" s="41">
        <f t="shared" si="2"/>
        <v>71746.471999999994</v>
      </c>
      <c r="I35" s="41">
        <f t="shared" si="2"/>
        <v>60545.087999999996</v>
      </c>
      <c r="J35" s="41">
        <f t="shared" si="2"/>
        <v>66879.51400000001</v>
      </c>
      <c r="K35" s="41">
        <f t="shared" si="2"/>
        <v>82111.428</v>
      </c>
      <c r="L35" s="41">
        <f t="shared" si="2"/>
        <v>73240.89</v>
      </c>
      <c r="M35" s="41">
        <f t="shared" si="2"/>
        <v>66363.78</v>
      </c>
      <c r="N35" s="34"/>
      <c r="O35" s="34"/>
      <c r="P35" s="34"/>
      <c r="Q35" s="34"/>
      <c r="R35" s="34"/>
      <c r="S35" s="34"/>
      <c r="T35" s="34"/>
      <c r="U35" s="34"/>
      <c r="V35" s="35"/>
      <c r="X35" s="133"/>
      <c r="Y35" s="134"/>
      <c r="Z35" s="134"/>
      <c r="AA35" s="134"/>
      <c r="AB35" s="139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5"/>
      <c r="AT35" s="112"/>
      <c r="AU35" s="112"/>
      <c r="AV35" s="112"/>
      <c r="AW35" s="112"/>
      <c r="AX35" s="112"/>
      <c r="AY35" s="112"/>
      <c r="AZ35" s="112"/>
    </row>
    <row r="36" spans="5:52" x14ac:dyDescent="0.25">
      <c r="E36" s="32"/>
      <c r="F36" s="55" t="str">
        <f>F30</f>
        <v>5 to 11</v>
      </c>
      <c r="G36" s="41">
        <f t="shared" si="2"/>
        <v>22601.13</v>
      </c>
      <c r="H36" s="41">
        <f t="shared" si="2"/>
        <v>21283.183999999997</v>
      </c>
      <c r="I36" s="41">
        <f t="shared" si="2"/>
        <v>19241.788</v>
      </c>
      <c r="J36" s="41">
        <f t="shared" si="2"/>
        <v>21594.804</v>
      </c>
      <c r="K36" s="41">
        <f t="shared" si="2"/>
        <v>22464.48</v>
      </c>
      <c r="L36" s="41">
        <f t="shared" si="2"/>
        <v>23866.152000000002</v>
      </c>
      <c r="M36" s="41">
        <f t="shared" si="2"/>
        <v>18781.54</v>
      </c>
      <c r="N36" s="34"/>
      <c r="O36" s="34"/>
      <c r="P36" s="34"/>
      <c r="Q36" s="34"/>
      <c r="R36" s="34"/>
      <c r="S36" s="34"/>
      <c r="T36" s="34"/>
      <c r="U36" s="34"/>
      <c r="V36" s="35"/>
      <c r="X36" s="133"/>
      <c r="Y36" s="134"/>
      <c r="Z36" s="134"/>
      <c r="AA36" s="134"/>
      <c r="AB36" s="139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5"/>
    </row>
    <row r="37" spans="5:52" x14ac:dyDescent="0.25">
      <c r="E37" s="32"/>
      <c r="F37" s="55" t="str">
        <f>F31</f>
        <v>12 to 14</v>
      </c>
      <c r="G37" s="41">
        <f t="shared" si="2"/>
        <v>40588.511999999995</v>
      </c>
      <c r="H37" s="41">
        <f t="shared" si="2"/>
        <v>49568.791999999994</v>
      </c>
      <c r="I37" s="41">
        <f t="shared" si="2"/>
        <v>43066.463999999993</v>
      </c>
      <c r="J37" s="41">
        <f t="shared" si="2"/>
        <v>48474.936000000009</v>
      </c>
      <c r="K37" s="41">
        <f t="shared" si="2"/>
        <v>45797.16</v>
      </c>
      <c r="L37" s="41">
        <f t="shared" si="2"/>
        <v>55101.227999999996</v>
      </c>
      <c r="M37" s="41">
        <f t="shared" si="2"/>
        <v>43647.12</v>
      </c>
      <c r="N37" s="34"/>
      <c r="O37" s="34"/>
      <c r="P37" s="34"/>
      <c r="Q37" s="34"/>
      <c r="R37" s="34"/>
      <c r="S37" s="34"/>
      <c r="T37" s="34"/>
      <c r="U37" s="34"/>
      <c r="V37" s="35"/>
      <c r="X37" s="133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5"/>
    </row>
    <row r="38" spans="5:52" x14ac:dyDescent="0.25">
      <c r="E38" s="32"/>
      <c r="F38" s="55" t="str">
        <f>F32</f>
        <v>15 to 19</v>
      </c>
      <c r="G38" s="41">
        <f t="shared" si="2"/>
        <v>51301.32</v>
      </c>
      <c r="H38" s="41">
        <f t="shared" si="2"/>
        <v>45562.21</v>
      </c>
      <c r="I38" s="41">
        <f t="shared" si="2"/>
        <v>52548.6</v>
      </c>
      <c r="J38" s="41">
        <f t="shared" si="2"/>
        <v>59818.400000000001</v>
      </c>
      <c r="K38" s="41">
        <f t="shared" si="2"/>
        <v>68444.22</v>
      </c>
      <c r="L38" s="41">
        <f t="shared" si="2"/>
        <v>70281.483999999997</v>
      </c>
      <c r="M38" s="41">
        <f t="shared" si="2"/>
        <v>66065.232000000004</v>
      </c>
      <c r="N38" s="34"/>
      <c r="O38" s="34"/>
      <c r="P38" s="34"/>
      <c r="Q38" s="34"/>
      <c r="R38" s="34"/>
      <c r="S38" s="34"/>
      <c r="T38" s="34"/>
      <c r="U38" s="34"/>
      <c r="V38" s="35"/>
      <c r="X38" s="133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5"/>
    </row>
    <row r="39" spans="5:52" x14ac:dyDescent="0.25">
      <c r="E39" s="32"/>
      <c r="F39" s="55" t="str">
        <f>F33</f>
        <v>Over 20</v>
      </c>
      <c r="G39" s="41">
        <f t="shared" si="2"/>
        <v>21367.793999999998</v>
      </c>
      <c r="H39" s="41">
        <f t="shared" si="2"/>
        <v>24569.487999999998</v>
      </c>
      <c r="I39" s="41">
        <f t="shared" si="2"/>
        <v>21712.097999999998</v>
      </c>
      <c r="J39" s="41">
        <f t="shared" si="2"/>
        <v>24009.312000000002</v>
      </c>
      <c r="K39" s="41">
        <f t="shared" si="2"/>
        <v>28096.992000000002</v>
      </c>
      <c r="L39" s="41">
        <f t="shared" si="2"/>
        <v>31626.935999999998</v>
      </c>
      <c r="M39" s="41">
        <f t="shared" si="2"/>
        <v>29507.326000000001</v>
      </c>
      <c r="N39" s="34"/>
      <c r="O39" s="34"/>
      <c r="P39" s="34"/>
      <c r="Q39" s="34"/>
      <c r="R39" s="34"/>
      <c r="S39" s="34"/>
      <c r="T39" s="34"/>
      <c r="U39" s="34"/>
      <c r="V39" s="35"/>
      <c r="X39" s="133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5"/>
    </row>
    <row r="40" spans="5:52" x14ac:dyDescent="0.25">
      <c r="E40" s="3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5"/>
      <c r="X40" s="133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5"/>
    </row>
    <row r="41" spans="5:52" ht="15.75" x14ac:dyDescent="0.25">
      <c r="E41" s="32"/>
      <c r="F41" s="36" t="s">
        <v>79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5"/>
      <c r="X41" s="133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5"/>
    </row>
    <row r="42" spans="5:52" x14ac:dyDescent="0.25">
      <c r="E42" s="32"/>
      <c r="F42" s="39"/>
      <c r="G42" s="39" t="s">
        <v>0</v>
      </c>
      <c r="H42" s="39" t="s">
        <v>14</v>
      </c>
      <c r="I42" s="39" t="s">
        <v>15</v>
      </c>
      <c r="J42" s="39" t="s">
        <v>5</v>
      </c>
      <c r="K42" s="39" t="s">
        <v>11</v>
      </c>
      <c r="L42" s="39" t="s">
        <v>16</v>
      </c>
      <c r="M42" s="39" t="s">
        <v>29</v>
      </c>
      <c r="N42" s="34"/>
      <c r="O42" s="34"/>
      <c r="P42" s="34"/>
      <c r="Q42" s="34"/>
      <c r="R42" s="34"/>
      <c r="S42" s="34"/>
      <c r="T42" s="34"/>
      <c r="U42" s="34"/>
      <c r="V42" s="35"/>
      <c r="X42" s="133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5"/>
    </row>
    <row r="43" spans="5:52" x14ac:dyDescent="0.25">
      <c r="E43" s="32"/>
      <c r="F43" s="55" t="str">
        <f>I50</f>
        <v>Both men and women, 20 to 29</v>
      </c>
      <c r="G43" s="41">
        <f t="shared" ref="G43:M43" si="3">E55</f>
        <v>4129751</v>
      </c>
      <c r="H43" s="41">
        <f t="shared" si="3"/>
        <v>4210618</v>
      </c>
      <c r="I43" s="41">
        <f t="shared" si="3"/>
        <v>4324953</v>
      </c>
      <c r="J43" s="41">
        <f t="shared" si="3"/>
        <v>4444298</v>
      </c>
      <c r="K43" s="41">
        <f t="shared" si="3"/>
        <v>4571462</v>
      </c>
      <c r="L43" s="41">
        <f t="shared" si="3"/>
        <v>4701334</v>
      </c>
      <c r="M43" s="41">
        <f t="shared" si="3"/>
        <v>4775607</v>
      </c>
      <c r="N43" s="34"/>
      <c r="O43" s="34"/>
      <c r="P43" s="34"/>
      <c r="Q43" s="34"/>
      <c r="R43" s="34"/>
      <c r="S43" s="34"/>
      <c r="T43" s="34"/>
      <c r="U43" s="34"/>
      <c r="V43" s="35"/>
      <c r="X43" s="133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5"/>
    </row>
    <row r="44" spans="5:52" x14ac:dyDescent="0.25">
      <c r="E44" s="3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  <c r="X44" s="133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5"/>
    </row>
    <row r="45" spans="5:52" ht="15.75" thickBot="1" x14ac:dyDescent="0.3">
      <c r="E45" s="44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/>
      <c r="X45" s="140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2"/>
    </row>
    <row r="46" spans="5:52" x14ac:dyDescent="0.25">
      <c r="AB46"/>
    </row>
    <row r="49" spans="3:28" s="160" customFormat="1" ht="26.25" x14ac:dyDescent="0.4">
      <c r="C49" s="158" t="s">
        <v>95</v>
      </c>
      <c r="D49" s="159"/>
      <c r="F49" s="161"/>
      <c r="P49" s="161"/>
      <c r="AB49" s="161"/>
    </row>
    <row r="50" spans="3:28" x14ac:dyDescent="0.25">
      <c r="D50"/>
      <c r="E50" s="110" t="s">
        <v>87</v>
      </c>
      <c r="F50" s="110"/>
      <c r="G50" s="110"/>
      <c r="H50" s="110"/>
      <c r="I50" s="110" t="str">
        <f>CONCATENATE(E51,H51,G51)</f>
        <v>Both men and women, 20 to 29</v>
      </c>
      <c r="J50" s="110"/>
      <c r="K50" s="110"/>
      <c r="L50" s="110" t="str">
        <f>CONCATENATE(E50,H51,I50)</f>
        <v>Percentage who have smoked 1 cigarette, Both men and women, 20 to 29</v>
      </c>
      <c r="M50" s="110"/>
      <c r="P50"/>
      <c r="AB50"/>
    </row>
    <row r="51" spans="3:28" s="11" customFormat="1" ht="12" x14ac:dyDescent="0.2">
      <c r="D51" s="11" t="s">
        <v>55</v>
      </c>
      <c r="E51" s="110" t="str">
        <f>INDEX(sex,sexvalue1)</f>
        <v>Both men and women</v>
      </c>
      <c r="F51" s="110"/>
      <c r="G51" s="110" t="str">
        <f>INDEX(age,agevalue1)</f>
        <v>20 to 29</v>
      </c>
      <c r="H51" s="110" t="s">
        <v>56</v>
      </c>
      <c r="I51" s="110" t="str">
        <f>CONCATENATE(N59,H51,E51,H51,G51)</f>
        <v>Current Smoker, Both men and women, 20 to 29</v>
      </c>
      <c r="J51" s="110"/>
      <c r="K51" s="110"/>
      <c r="L51" s="110" t="str">
        <f>CONCATENATE(E52,H51,I50)</f>
        <v>Age of First Cigarette, Both men and women, 20 to 29</v>
      </c>
      <c r="M51" s="110"/>
    </row>
    <row r="52" spans="3:28" s="11" customFormat="1" ht="12" x14ac:dyDescent="0.2">
      <c r="E52" s="110" t="s">
        <v>22</v>
      </c>
      <c r="F52" s="110"/>
      <c r="G52" s="110"/>
      <c r="H52" s="110"/>
      <c r="I52" s="110" t="str">
        <f>CONCATENATE(V59,H51,E51,H51,G51)</f>
        <v>Former Smoker, Both men and women, 20 to 29</v>
      </c>
      <c r="J52" s="110"/>
      <c r="K52" s="110"/>
      <c r="L52" s="110"/>
      <c r="M52" s="110"/>
    </row>
    <row r="53" spans="3:28" s="11" customFormat="1" ht="12" x14ac:dyDescent="0.2">
      <c r="D53" s="48"/>
      <c r="E53" s="110"/>
      <c r="F53" s="111"/>
      <c r="G53" s="110"/>
      <c r="H53" s="110"/>
      <c r="I53" s="110" t="str">
        <f>CONCATENATE(E59,H51,E51,H51,G51)</f>
        <v>Current and Former Smokers, Both men and women, 20 to 29</v>
      </c>
      <c r="J53" s="110"/>
      <c r="K53" s="110"/>
      <c r="L53" s="110"/>
      <c r="M53" s="110"/>
      <c r="P53" s="25"/>
      <c r="AB53" s="25"/>
    </row>
    <row r="54" spans="3:28" s="11" customFormat="1" ht="12" x14ac:dyDescent="0.2">
      <c r="D54" s="82" t="s">
        <v>80</v>
      </c>
      <c r="E54" s="83" t="s">
        <v>0</v>
      </c>
      <c r="F54" s="83" t="s">
        <v>14</v>
      </c>
      <c r="G54" s="83" t="s">
        <v>15</v>
      </c>
      <c r="H54" s="83" t="s">
        <v>5</v>
      </c>
      <c r="I54" s="83" t="s">
        <v>11</v>
      </c>
      <c r="J54" s="83" t="s">
        <v>16</v>
      </c>
      <c r="K54" s="83" t="s">
        <v>29</v>
      </c>
      <c r="N54" s="83" t="s">
        <v>0</v>
      </c>
      <c r="O54" s="83" t="s">
        <v>14</v>
      </c>
      <c r="P54" s="83" t="s">
        <v>15</v>
      </c>
      <c r="Q54" s="83" t="s">
        <v>5</v>
      </c>
      <c r="R54" s="83" t="s">
        <v>11</v>
      </c>
      <c r="S54" s="83" t="s">
        <v>16</v>
      </c>
      <c r="T54" s="83" t="s">
        <v>29</v>
      </c>
      <c r="V54" s="83" t="s">
        <v>0</v>
      </c>
      <c r="W54" s="83" t="s">
        <v>14</v>
      </c>
      <c r="X54" s="83" t="s">
        <v>15</v>
      </c>
      <c r="Y54" s="83" t="s">
        <v>5</v>
      </c>
      <c r="Z54" s="83" t="s">
        <v>11</v>
      </c>
      <c r="AA54" s="83" t="s">
        <v>16</v>
      </c>
      <c r="AB54" s="83" t="s">
        <v>29</v>
      </c>
    </row>
    <row r="55" spans="3:28" s="91" customFormat="1" ht="12" x14ac:dyDescent="0.2">
      <c r="D55" s="93" t="s">
        <v>81</v>
      </c>
      <c r="E55" s="14">
        <f t="shared" ref="E55:K55" si="4">INDEX(range4,agevalue2+sexvalue2+1,F$105)</f>
        <v>4129751</v>
      </c>
      <c r="F55" s="14">
        <f t="shared" si="4"/>
        <v>4210618</v>
      </c>
      <c r="G55" s="14">
        <f t="shared" si="4"/>
        <v>4324953</v>
      </c>
      <c r="H55" s="14">
        <f t="shared" si="4"/>
        <v>4444298</v>
      </c>
      <c r="I55" s="14">
        <f t="shared" si="4"/>
        <v>4571462</v>
      </c>
      <c r="J55" s="14">
        <f t="shared" si="4"/>
        <v>4701334</v>
      </c>
      <c r="K55" s="14">
        <f t="shared" si="4"/>
        <v>4775607</v>
      </c>
      <c r="N55" s="50">
        <f t="shared" ref="N55:T55" si="5">INDEX(range4,agevalue2+sexvalue2+1,Q$105)</f>
        <v>0.4</v>
      </c>
      <c r="O55" s="50">
        <f t="shared" si="5"/>
        <v>0.5</v>
      </c>
      <c r="P55" s="50">
        <f t="shared" si="5"/>
        <v>0.7</v>
      </c>
      <c r="Q55" s="50">
        <f t="shared" si="5"/>
        <v>0.4</v>
      </c>
      <c r="R55" s="50">
        <f t="shared" si="5"/>
        <v>0.4</v>
      </c>
      <c r="S55" s="50">
        <f t="shared" si="5"/>
        <v>0.5</v>
      </c>
      <c r="T55" s="50">
        <f t="shared" si="5"/>
        <v>0.8</v>
      </c>
      <c r="U55" s="50">
        <f>INDEX(range4,agevalue2+sexvalue2+1,Y$105)</f>
        <v>0</v>
      </c>
      <c r="V55" s="50">
        <f t="shared" ref="V55:AB55" si="6">INDEX(range4,agevalue2+sexvalue2+1,AC$105)</f>
        <v>33038.008000000002</v>
      </c>
      <c r="W55" s="50">
        <f t="shared" si="6"/>
        <v>42106.18</v>
      </c>
      <c r="X55" s="50">
        <f t="shared" si="6"/>
        <v>60549.34199999999</v>
      </c>
      <c r="Y55" s="50">
        <f t="shared" si="6"/>
        <v>35554.384000000005</v>
      </c>
      <c r="Z55" s="50">
        <f t="shared" si="6"/>
        <v>36571.696000000004</v>
      </c>
      <c r="AA55" s="50">
        <f t="shared" si="6"/>
        <v>47013.34</v>
      </c>
      <c r="AB55" s="50">
        <f t="shared" si="6"/>
        <v>76409.712</v>
      </c>
    </row>
    <row r="56" spans="3:28" s="91" customFormat="1" ht="12" x14ac:dyDescent="0.2">
      <c r="D56" s="93"/>
      <c r="F56" s="92"/>
      <c r="P56" s="92"/>
      <c r="AB56" s="92"/>
    </row>
    <row r="57" spans="3:28" s="91" customFormat="1" ht="12" x14ac:dyDescent="0.2">
      <c r="D57" s="93"/>
      <c r="F57" s="92"/>
      <c r="P57" s="92"/>
      <c r="AB57" s="92"/>
    </row>
    <row r="58" spans="3:28" s="11" customFormat="1" ht="12" x14ac:dyDescent="0.2">
      <c r="D58" s="48"/>
      <c r="E58" s="80"/>
      <c r="F58" s="81"/>
      <c r="G58" s="80"/>
      <c r="H58" s="80"/>
      <c r="I58" s="80"/>
      <c r="J58" s="80"/>
      <c r="K58" s="80"/>
      <c r="L58" s="80"/>
      <c r="M58" s="80"/>
      <c r="P58" s="25"/>
      <c r="AB58" s="25"/>
    </row>
    <row r="59" spans="3:28" s="11" customFormat="1" ht="12" x14ac:dyDescent="0.2">
      <c r="D59" s="48"/>
      <c r="E59" s="11" t="s">
        <v>60</v>
      </c>
      <c r="N59" s="11" t="s">
        <v>57</v>
      </c>
      <c r="V59" s="25" t="s">
        <v>58</v>
      </c>
      <c r="Z59" s="25"/>
    </row>
    <row r="60" spans="3:28" s="11" customFormat="1" ht="12" x14ac:dyDescent="0.2">
      <c r="D60" s="82" t="s">
        <v>51</v>
      </c>
      <c r="E60" s="83" t="s">
        <v>0</v>
      </c>
      <c r="F60" s="83" t="s">
        <v>14</v>
      </c>
      <c r="G60" s="83" t="s">
        <v>15</v>
      </c>
      <c r="H60" s="83" t="s">
        <v>5</v>
      </c>
      <c r="I60" s="83" t="s">
        <v>11</v>
      </c>
      <c r="J60" s="83" t="s">
        <v>16</v>
      </c>
      <c r="K60" s="83" t="s">
        <v>29</v>
      </c>
      <c r="N60" s="83" t="s">
        <v>0</v>
      </c>
      <c r="O60" s="83" t="s">
        <v>14</v>
      </c>
      <c r="P60" s="83" t="s">
        <v>15</v>
      </c>
      <c r="Q60" s="83" t="s">
        <v>5</v>
      </c>
      <c r="R60" s="83" t="s">
        <v>11</v>
      </c>
      <c r="S60" s="83" t="s">
        <v>16</v>
      </c>
      <c r="T60" s="83" t="s">
        <v>29</v>
      </c>
      <c r="V60" s="83" t="s">
        <v>0</v>
      </c>
      <c r="W60" s="83" t="s">
        <v>14</v>
      </c>
      <c r="X60" s="83" t="s">
        <v>15</v>
      </c>
      <c r="Y60" s="83" t="s">
        <v>5</v>
      </c>
      <c r="Z60" s="83" t="s">
        <v>11</v>
      </c>
      <c r="AA60" s="83" t="s">
        <v>16</v>
      </c>
      <c r="AB60" s="83" t="s">
        <v>29</v>
      </c>
    </row>
    <row r="61" spans="3:28" s="11" customFormat="1" ht="12" x14ac:dyDescent="0.2">
      <c r="D61" s="23" t="s">
        <v>67</v>
      </c>
      <c r="E61" s="14">
        <f t="shared" ref="E61:K61" si="7">INDEX(Range1,agevalue2+sexvalue2+1,F$105)</f>
        <v>2500745</v>
      </c>
      <c r="F61" s="14">
        <f t="shared" si="7"/>
        <v>2562374</v>
      </c>
      <c r="G61" s="14">
        <f t="shared" si="7"/>
        <v>2522712</v>
      </c>
      <c r="H61" s="14">
        <f t="shared" si="7"/>
        <v>2572289</v>
      </c>
      <c r="I61" s="14">
        <f t="shared" si="7"/>
        <v>2415042</v>
      </c>
      <c r="J61" s="14">
        <f t="shared" si="7"/>
        <v>2441363</v>
      </c>
      <c r="K61" s="14">
        <f t="shared" si="7"/>
        <v>2370135</v>
      </c>
      <c r="N61" s="14">
        <f t="shared" ref="N61:T61" si="8">INDEX(Range2,agevalue2+sexvalue2+1,F$105)</f>
        <v>1394995</v>
      </c>
      <c r="O61" s="14">
        <f t="shared" si="8"/>
        <v>1336995</v>
      </c>
      <c r="P61" s="14">
        <f t="shared" si="8"/>
        <v>1307272</v>
      </c>
      <c r="Q61" s="14">
        <f t="shared" si="8"/>
        <v>1337184</v>
      </c>
      <c r="R61" s="14">
        <f t="shared" si="8"/>
        <v>1242588</v>
      </c>
      <c r="S61" s="14">
        <f t="shared" si="8"/>
        <v>1272563</v>
      </c>
      <c r="T61" s="14">
        <f t="shared" si="8"/>
        <v>1207458</v>
      </c>
      <c r="V61" s="14">
        <f t="shared" ref="V61:AB61" si="9">INDEX(Range3,agevalue2+sexvalue2+1,F$105)</f>
        <v>1105750</v>
      </c>
      <c r="W61" s="14">
        <f t="shared" si="9"/>
        <v>1225379</v>
      </c>
      <c r="X61" s="14">
        <f t="shared" si="9"/>
        <v>1215440</v>
      </c>
      <c r="Y61" s="14">
        <f t="shared" si="9"/>
        <v>1235105</v>
      </c>
      <c r="Z61" s="14">
        <f t="shared" si="9"/>
        <v>1172454</v>
      </c>
      <c r="AA61" s="14">
        <f t="shared" si="9"/>
        <v>1168800</v>
      </c>
      <c r="AB61" s="14">
        <f t="shared" si="9"/>
        <v>1162677</v>
      </c>
    </row>
    <row r="62" spans="3:28" s="11" customFormat="1" ht="12" x14ac:dyDescent="0.2">
      <c r="D62" s="23" t="s">
        <v>47</v>
      </c>
      <c r="E62" s="13">
        <f t="shared" ref="E62:K62" si="10">INDEX(Range1,agevalue2+sexvalue2+2,F$105)</f>
        <v>191535</v>
      </c>
      <c r="F62" s="13">
        <f t="shared" si="10"/>
        <v>156494</v>
      </c>
      <c r="G62" s="13">
        <f t="shared" si="10"/>
        <v>163066</v>
      </c>
      <c r="H62" s="13">
        <f t="shared" si="10"/>
        <v>163597</v>
      </c>
      <c r="I62" s="13">
        <f t="shared" si="10"/>
        <v>140403</v>
      </c>
      <c r="J62" s="13">
        <f t="shared" si="10"/>
        <v>143772</v>
      </c>
      <c r="K62" s="13">
        <f t="shared" si="10"/>
        <v>109195</v>
      </c>
      <c r="N62" s="13">
        <f t="shared" ref="N62:T62" si="11">INDEX(Range2,agevalue2+sexvalue2+2,F$105)</f>
        <v>119477</v>
      </c>
      <c r="O62" s="13">
        <f t="shared" si="11"/>
        <v>93765</v>
      </c>
      <c r="P62" s="13">
        <f t="shared" si="11"/>
        <v>100689</v>
      </c>
      <c r="Q62" s="13">
        <f t="shared" si="11"/>
        <v>103660</v>
      </c>
      <c r="R62" s="13">
        <f t="shared" si="11"/>
        <v>84701</v>
      </c>
      <c r="S62" s="13">
        <f t="shared" si="11"/>
        <v>101741</v>
      </c>
      <c r="T62" s="13">
        <f t="shared" si="11"/>
        <v>68501</v>
      </c>
      <c r="V62" s="13">
        <f t="shared" ref="V62:AB62" si="12">INDEX(Range3,agevalue2+sexvalue2+2,F$105)</f>
        <v>72058</v>
      </c>
      <c r="W62" s="13">
        <f t="shared" si="12"/>
        <v>62729</v>
      </c>
      <c r="X62" s="13">
        <f t="shared" si="12"/>
        <v>62377</v>
      </c>
      <c r="Y62" s="13">
        <f t="shared" si="12"/>
        <v>59937</v>
      </c>
      <c r="Z62" s="13">
        <f t="shared" si="12"/>
        <v>55702</v>
      </c>
      <c r="AA62" s="13">
        <f t="shared" si="12"/>
        <v>42031</v>
      </c>
      <c r="AB62" s="13">
        <f t="shared" si="12"/>
        <v>40694</v>
      </c>
    </row>
    <row r="63" spans="3:28" s="11" customFormat="1" ht="12" x14ac:dyDescent="0.2">
      <c r="D63" s="23" t="s">
        <v>46</v>
      </c>
      <c r="E63" s="13">
        <f t="shared" ref="E63:K63" si="13">INDEX(Range1,agevalue2+sexvalue2+3,F$105)</f>
        <v>845594</v>
      </c>
      <c r="F63" s="13">
        <f t="shared" si="13"/>
        <v>885157</v>
      </c>
      <c r="G63" s="13">
        <f t="shared" si="13"/>
        <v>897218</v>
      </c>
      <c r="H63" s="13">
        <f t="shared" si="13"/>
        <v>897684</v>
      </c>
      <c r="I63" s="13">
        <f t="shared" si="13"/>
        <v>763286</v>
      </c>
      <c r="J63" s="13">
        <f t="shared" si="13"/>
        <v>706426</v>
      </c>
      <c r="K63" s="13">
        <f t="shared" si="13"/>
        <v>606210</v>
      </c>
      <c r="N63" s="13">
        <f t="shared" ref="N63:T63" si="14">INDEX(Range2,agevalue2+sexvalue2+3,F$105)</f>
        <v>497645</v>
      </c>
      <c r="O63" s="13">
        <f t="shared" si="14"/>
        <v>487963</v>
      </c>
      <c r="P63" s="13">
        <f t="shared" si="14"/>
        <v>495113</v>
      </c>
      <c r="Q63" s="13">
        <f t="shared" si="14"/>
        <v>509012</v>
      </c>
      <c r="R63" s="13">
        <f t="shared" si="14"/>
        <v>414327</v>
      </c>
      <c r="S63" s="13">
        <f t="shared" si="14"/>
        <v>410418</v>
      </c>
      <c r="T63" s="13">
        <f t="shared" si="14"/>
        <v>331889</v>
      </c>
      <c r="V63" s="13">
        <f t="shared" ref="V63:AB63" si="15">INDEX(Range3,agevalue2+sexvalue2+3,F$105)</f>
        <v>347949</v>
      </c>
      <c r="W63" s="13">
        <f t="shared" si="15"/>
        <v>397194</v>
      </c>
      <c r="X63" s="13">
        <f t="shared" si="15"/>
        <v>402105</v>
      </c>
      <c r="Y63" s="13">
        <f t="shared" si="15"/>
        <v>388672</v>
      </c>
      <c r="Z63" s="13">
        <f t="shared" si="15"/>
        <v>348959</v>
      </c>
      <c r="AA63" s="13">
        <f t="shared" si="15"/>
        <v>296008</v>
      </c>
      <c r="AB63" s="13">
        <f t="shared" si="15"/>
        <v>274321</v>
      </c>
    </row>
    <row r="64" spans="3:28" s="11" customFormat="1" ht="12" x14ac:dyDescent="0.2">
      <c r="D64" s="23" t="s">
        <v>36</v>
      </c>
      <c r="E64" s="13">
        <f t="shared" ref="E64:K64" si="16">INDEX(Range1,agevalue2+sexvalue2+6,F$105)</f>
        <v>1282533</v>
      </c>
      <c r="F64" s="13">
        <f t="shared" si="16"/>
        <v>1340065</v>
      </c>
      <c r="G64" s="13">
        <f t="shared" si="16"/>
        <v>1313715</v>
      </c>
      <c r="H64" s="13">
        <f t="shared" si="16"/>
        <v>1300400</v>
      </c>
      <c r="I64" s="13">
        <f t="shared" si="16"/>
        <v>1316235</v>
      </c>
      <c r="J64" s="13">
        <f t="shared" si="16"/>
        <v>1351567</v>
      </c>
      <c r="K64" s="13">
        <f t="shared" si="16"/>
        <v>1376359</v>
      </c>
      <c r="N64" s="13">
        <f t="shared" ref="N64:T64" si="17">INDEX(Range2,agevalue2+sexvalue2+6,F$105)</f>
        <v>692671</v>
      </c>
      <c r="O64" s="13">
        <f t="shared" si="17"/>
        <v>663031</v>
      </c>
      <c r="P64" s="13">
        <f t="shared" si="17"/>
        <v>650970</v>
      </c>
      <c r="Q64" s="13">
        <f t="shared" si="17"/>
        <v>629462</v>
      </c>
      <c r="R64" s="13">
        <f t="shared" si="17"/>
        <v>665244</v>
      </c>
      <c r="S64" s="13">
        <f t="shared" si="17"/>
        <v>649562</v>
      </c>
      <c r="T64" s="13">
        <f t="shared" si="17"/>
        <v>691100</v>
      </c>
      <c r="V64" s="13">
        <f t="shared" ref="V64:AB64" si="18">INDEX(Range3,agevalue2+sexvalue2+6,F$105)</f>
        <v>589862</v>
      </c>
      <c r="W64" s="13">
        <f t="shared" si="18"/>
        <v>677034</v>
      </c>
      <c r="X64" s="13">
        <f t="shared" si="18"/>
        <v>662745</v>
      </c>
      <c r="Y64" s="13">
        <f t="shared" si="18"/>
        <v>670938</v>
      </c>
      <c r="Z64" s="13">
        <f t="shared" si="18"/>
        <v>650991</v>
      </c>
      <c r="AA64" s="13">
        <f t="shared" si="18"/>
        <v>702005</v>
      </c>
      <c r="AB64" s="13">
        <f t="shared" si="18"/>
        <v>685259</v>
      </c>
    </row>
    <row r="65" spans="4:28" s="11" customFormat="1" ht="12" x14ac:dyDescent="0.2">
      <c r="D65" s="23" t="s">
        <v>25</v>
      </c>
      <c r="E65" s="13">
        <f t="shared" ref="E65:K65" si="19">INDEX(Range1,agevalue2+sexvalue2+7,F$105)</f>
        <v>181083</v>
      </c>
      <c r="F65" s="13">
        <f t="shared" si="19"/>
        <v>180658</v>
      </c>
      <c r="G65" s="13">
        <f t="shared" si="19"/>
        <v>148713</v>
      </c>
      <c r="H65" s="13">
        <f t="shared" si="19"/>
        <v>210608</v>
      </c>
      <c r="I65" s="13">
        <f t="shared" si="19"/>
        <v>195118</v>
      </c>
      <c r="J65" s="13">
        <f t="shared" si="19"/>
        <v>239598</v>
      </c>
      <c r="K65" s="13">
        <f t="shared" si="19"/>
        <v>278371</v>
      </c>
      <c r="N65" s="13">
        <f t="shared" ref="N65:T65" si="20">INDEX(Range2,agevalue2+sexvalue2+7,F$105)</f>
        <v>85202</v>
      </c>
      <c r="O65" s="13">
        <f t="shared" si="20"/>
        <v>92236</v>
      </c>
      <c r="P65" s="13">
        <f t="shared" si="20"/>
        <v>60500</v>
      </c>
      <c r="Q65" s="13">
        <f t="shared" si="20"/>
        <v>95050</v>
      </c>
      <c r="R65" s="13">
        <f t="shared" si="20"/>
        <v>78316</v>
      </c>
      <c r="S65" s="13">
        <f t="shared" si="20"/>
        <v>110842</v>
      </c>
      <c r="T65" s="13">
        <f t="shared" si="20"/>
        <v>115968</v>
      </c>
      <c r="V65" s="13">
        <f t="shared" ref="V65:AB65" si="21">INDEX(Range3,agevalue2+sexvalue2+7,F$105)</f>
        <v>95881</v>
      </c>
      <c r="W65" s="13">
        <f t="shared" si="21"/>
        <v>88422</v>
      </c>
      <c r="X65" s="13">
        <f t="shared" si="21"/>
        <v>88213</v>
      </c>
      <c r="Y65" s="13">
        <f t="shared" si="21"/>
        <v>115558</v>
      </c>
      <c r="Z65" s="13">
        <f t="shared" si="21"/>
        <v>116802</v>
      </c>
      <c r="AA65" s="13">
        <f t="shared" si="21"/>
        <v>128756</v>
      </c>
      <c r="AB65" s="13">
        <f t="shared" si="21"/>
        <v>162403</v>
      </c>
    </row>
    <row r="66" spans="4:28" s="11" customFormat="1" ht="12" x14ac:dyDescent="0.2">
      <c r="D66" s="48"/>
      <c r="F66" s="25"/>
      <c r="AB66" s="25"/>
    </row>
    <row r="67" spans="4:28" s="11" customFormat="1" ht="12" x14ac:dyDescent="0.2">
      <c r="D67" s="82" t="s">
        <v>30</v>
      </c>
      <c r="F67" s="25"/>
      <c r="AB67" s="25"/>
    </row>
    <row r="68" spans="4:28" s="11" customFormat="1" ht="12" x14ac:dyDescent="0.2">
      <c r="D68" s="23" t="s">
        <v>48</v>
      </c>
      <c r="E68" s="50">
        <f t="shared" ref="E68:K68" si="22">INDEX(Range1,agevalue2+sexvalue2+1,R$105)</f>
        <v>1.2</v>
      </c>
      <c r="F68" s="50">
        <f t="shared" si="22"/>
        <v>1.4</v>
      </c>
      <c r="G68" s="50">
        <f t="shared" si="22"/>
        <v>1.2</v>
      </c>
      <c r="H68" s="50">
        <f t="shared" si="22"/>
        <v>1.3</v>
      </c>
      <c r="I68" s="50">
        <f t="shared" si="22"/>
        <v>1.7</v>
      </c>
      <c r="J68" s="50">
        <f t="shared" si="22"/>
        <v>1.5</v>
      </c>
      <c r="K68" s="50">
        <f t="shared" si="22"/>
        <v>1.4</v>
      </c>
      <c r="N68" s="50">
        <f t="shared" ref="N68:T68" si="23">INDEX(Range2,agevalue2+sexvalue2+1,R$105)</f>
        <v>2</v>
      </c>
      <c r="O68" s="50">
        <f t="shared" si="23"/>
        <v>1.7</v>
      </c>
      <c r="P68" s="50">
        <f t="shared" si="23"/>
        <v>2</v>
      </c>
      <c r="Q68" s="50">
        <f t="shared" si="23"/>
        <v>2.2999999999999998</v>
      </c>
      <c r="R68" s="50">
        <f t="shared" si="23"/>
        <v>2.6</v>
      </c>
      <c r="S68" s="50">
        <f t="shared" si="23"/>
        <v>2.6</v>
      </c>
      <c r="T68" s="50">
        <f t="shared" si="23"/>
        <v>2.4</v>
      </c>
      <c r="U68" s="50"/>
      <c r="V68" s="50">
        <f t="shared" ref="V68:AB68" si="24">INDEX(Range3,agevalue2+sexvalue2+1,R$105)</f>
        <v>2</v>
      </c>
      <c r="W68" s="50">
        <f t="shared" si="24"/>
        <v>1.7</v>
      </c>
      <c r="X68" s="50">
        <f t="shared" si="24"/>
        <v>2</v>
      </c>
      <c r="Y68" s="50">
        <f t="shared" si="24"/>
        <v>2.2999999999999998</v>
      </c>
      <c r="Z68" s="50">
        <f t="shared" si="24"/>
        <v>2.6</v>
      </c>
      <c r="AA68" s="50">
        <f t="shared" si="24"/>
        <v>2.6</v>
      </c>
      <c r="AB68" s="50">
        <f t="shared" si="24"/>
        <v>2.4</v>
      </c>
    </row>
    <row r="69" spans="4:28" s="11" customFormat="1" ht="12" x14ac:dyDescent="0.2">
      <c r="D69" s="23" t="s">
        <v>47</v>
      </c>
      <c r="E69" s="51">
        <f t="shared" ref="E69:K69" si="25">INDEX(Range1,agevalue2+sexvalue2+2,R$105)</f>
        <v>5.9</v>
      </c>
      <c r="F69" s="51">
        <f t="shared" si="25"/>
        <v>6.8</v>
      </c>
      <c r="G69" s="51">
        <f t="shared" si="25"/>
        <v>5.9</v>
      </c>
      <c r="H69" s="51">
        <f t="shared" si="25"/>
        <v>6.6</v>
      </c>
      <c r="I69" s="51">
        <f t="shared" si="25"/>
        <v>8</v>
      </c>
      <c r="J69" s="51">
        <f t="shared" si="25"/>
        <v>8.3000000000000007</v>
      </c>
      <c r="K69" s="51">
        <f t="shared" si="25"/>
        <v>8.6</v>
      </c>
      <c r="N69" s="51">
        <f t="shared" ref="N69:T69" si="26">INDEX(Range2,agevalue2+sexvalue2+2,R$105)</f>
        <v>7.3</v>
      </c>
      <c r="O69" s="51">
        <f t="shared" si="26"/>
        <v>8.8000000000000007</v>
      </c>
      <c r="P69" s="51">
        <f t="shared" si="26"/>
        <v>7.3</v>
      </c>
      <c r="Q69" s="51">
        <f t="shared" si="26"/>
        <v>8.1</v>
      </c>
      <c r="R69" s="51">
        <f t="shared" si="26"/>
        <v>10</v>
      </c>
      <c r="S69" s="51">
        <f t="shared" si="26"/>
        <v>9.3000000000000007</v>
      </c>
      <c r="T69" s="51">
        <f t="shared" si="26"/>
        <v>10.8</v>
      </c>
      <c r="U69" s="51"/>
      <c r="V69" s="51">
        <f t="shared" ref="V69:AB69" si="27">INDEX(Range3,agevalue2+sexvalue2+2,R$105)</f>
        <v>8.8000000000000007</v>
      </c>
      <c r="W69" s="51">
        <f t="shared" si="27"/>
        <v>10.9</v>
      </c>
      <c r="X69" s="51">
        <f t="shared" si="27"/>
        <v>9.5</v>
      </c>
      <c r="Y69" s="51">
        <f t="shared" si="27"/>
        <v>11.1</v>
      </c>
      <c r="Z69" s="51">
        <f t="shared" si="27"/>
        <v>12.1</v>
      </c>
      <c r="AA69" s="51">
        <f t="shared" si="27"/>
        <v>15.1</v>
      </c>
      <c r="AB69" s="51">
        <f t="shared" si="27"/>
        <v>13.8</v>
      </c>
    </row>
    <row r="70" spans="4:28" s="11" customFormat="1" ht="12" x14ac:dyDescent="0.2">
      <c r="D70" s="23" t="s">
        <v>46</v>
      </c>
      <c r="E70" s="51">
        <f t="shared" ref="E70:K70" si="28">INDEX(Range1,agevalue2+sexvalue2+3,R$105)</f>
        <v>2.4</v>
      </c>
      <c r="F70" s="51">
        <f t="shared" si="28"/>
        <v>2.8</v>
      </c>
      <c r="G70" s="51">
        <f t="shared" si="28"/>
        <v>2.4</v>
      </c>
      <c r="H70" s="51">
        <f t="shared" si="28"/>
        <v>2.7</v>
      </c>
      <c r="I70" s="51">
        <f t="shared" si="28"/>
        <v>3</v>
      </c>
      <c r="J70" s="51">
        <f t="shared" si="28"/>
        <v>3.9</v>
      </c>
      <c r="K70" s="51">
        <f t="shared" si="28"/>
        <v>3.6</v>
      </c>
      <c r="N70" s="51">
        <f t="shared" ref="N70:T70" si="29">INDEX(Range2,agevalue2+sexvalue2+3,R$105)</f>
        <v>3.5</v>
      </c>
      <c r="O70" s="51">
        <f t="shared" si="29"/>
        <v>3.7</v>
      </c>
      <c r="P70" s="51">
        <f t="shared" si="29"/>
        <v>3.2</v>
      </c>
      <c r="Q70" s="51">
        <f t="shared" si="29"/>
        <v>3.4</v>
      </c>
      <c r="R70" s="51">
        <f t="shared" si="29"/>
        <v>4.3</v>
      </c>
      <c r="S70" s="51">
        <f t="shared" si="29"/>
        <v>4.5</v>
      </c>
      <c r="T70" s="51">
        <f t="shared" si="29"/>
        <v>4.8</v>
      </c>
      <c r="U70" s="51"/>
      <c r="V70" s="51">
        <f t="shared" ref="V70:AB70" si="30">INDEX(Range3,agevalue2+sexvalue2+3,R$105)</f>
        <v>4.0999999999999996</v>
      </c>
      <c r="W70" s="51">
        <f t="shared" si="30"/>
        <v>4.3</v>
      </c>
      <c r="X70" s="51">
        <f t="shared" si="30"/>
        <v>3.5</v>
      </c>
      <c r="Y70" s="51">
        <f t="shared" si="30"/>
        <v>4.2</v>
      </c>
      <c r="Z70" s="51">
        <f t="shared" si="30"/>
        <v>5.0999999999999996</v>
      </c>
      <c r="AA70" s="51">
        <f t="shared" si="30"/>
        <v>5.7</v>
      </c>
      <c r="AB70" s="51">
        <f t="shared" si="30"/>
        <v>5.3</v>
      </c>
    </row>
    <row r="71" spans="4:28" s="11" customFormat="1" ht="12" x14ac:dyDescent="0.2">
      <c r="D71" s="23" t="s">
        <v>36</v>
      </c>
      <c r="E71" s="51">
        <f t="shared" ref="E71:K71" si="31">INDEX(Range1,agevalue2+sexvalue2+6,R$105)</f>
        <v>2</v>
      </c>
      <c r="F71" s="51">
        <f t="shared" si="31"/>
        <v>1.7</v>
      </c>
      <c r="G71" s="51">
        <f t="shared" si="31"/>
        <v>2</v>
      </c>
      <c r="H71" s="51">
        <f t="shared" si="31"/>
        <v>2.2999999999999998</v>
      </c>
      <c r="I71" s="51">
        <f t="shared" si="31"/>
        <v>2.6</v>
      </c>
      <c r="J71" s="51">
        <f t="shared" si="31"/>
        <v>2.6</v>
      </c>
      <c r="K71" s="51">
        <f t="shared" si="31"/>
        <v>2.4</v>
      </c>
      <c r="N71" s="51">
        <f t="shared" ref="N71:T71" si="32">INDEX(Range2,agevalue2+sexvalue2+6,R$105)</f>
        <v>3.1</v>
      </c>
      <c r="O71" s="51">
        <f t="shared" si="32"/>
        <v>3.5</v>
      </c>
      <c r="P71" s="51">
        <f t="shared" si="32"/>
        <v>3.1</v>
      </c>
      <c r="Q71" s="51">
        <f t="shared" si="32"/>
        <v>3.4</v>
      </c>
      <c r="R71" s="51">
        <f t="shared" si="32"/>
        <v>3.8</v>
      </c>
      <c r="S71" s="51">
        <f t="shared" si="32"/>
        <v>3.9</v>
      </c>
      <c r="T71" s="51">
        <f t="shared" si="32"/>
        <v>3.6</v>
      </c>
      <c r="V71" s="51">
        <f t="shared" ref="V71:AB71" si="33">INDEX(Range3,agevalue2+sexvalue2+6,R$105)</f>
        <v>3.1</v>
      </c>
      <c r="W71" s="51">
        <f t="shared" si="33"/>
        <v>3.5</v>
      </c>
      <c r="X71" s="51">
        <f t="shared" si="33"/>
        <v>3.1</v>
      </c>
      <c r="Y71" s="51">
        <f t="shared" si="33"/>
        <v>3.4</v>
      </c>
      <c r="Z71" s="51">
        <f t="shared" si="33"/>
        <v>3.8</v>
      </c>
      <c r="AA71" s="51">
        <f t="shared" si="33"/>
        <v>3.9</v>
      </c>
      <c r="AB71" s="51">
        <f t="shared" si="33"/>
        <v>3.6</v>
      </c>
    </row>
    <row r="72" spans="4:28" s="11" customFormat="1" ht="12" x14ac:dyDescent="0.2">
      <c r="D72" s="23" t="s">
        <v>25</v>
      </c>
      <c r="E72" s="51">
        <f t="shared" ref="E72:K72" si="34">INDEX(Range1,agevalue2+sexvalue2+7,R$105)</f>
        <v>5.9</v>
      </c>
      <c r="F72" s="51">
        <f t="shared" si="34"/>
        <v>6.8</v>
      </c>
      <c r="G72" s="51">
        <f t="shared" si="34"/>
        <v>7.3</v>
      </c>
      <c r="H72" s="51">
        <f t="shared" si="34"/>
        <v>5.7</v>
      </c>
      <c r="I72" s="51">
        <f t="shared" si="34"/>
        <v>7.2</v>
      </c>
      <c r="J72" s="51">
        <f t="shared" si="34"/>
        <v>6.6</v>
      </c>
      <c r="K72" s="51">
        <f t="shared" si="34"/>
        <v>5.3</v>
      </c>
      <c r="N72" s="51">
        <f t="shared" ref="N72:T72" si="35">INDEX(Range2,agevalue2+sexvalue2+7,R$105)</f>
        <v>7.9</v>
      </c>
      <c r="O72" s="51">
        <f t="shared" si="35"/>
        <v>8.8000000000000007</v>
      </c>
      <c r="P72" s="51">
        <f t="shared" si="35"/>
        <v>9.5</v>
      </c>
      <c r="Q72" s="51">
        <f t="shared" si="35"/>
        <v>8.5</v>
      </c>
      <c r="R72" s="51">
        <f t="shared" si="35"/>
        <v>10.3</v>
      </c>
      <c r="S72" s="51">
        <f t="shared" si="35"/>
        <v>9.3000000000000007</v>
      </c>
      <c r="T72" s="51">
        <f t="shared" si="35"/>
        <v>8.6</v>
      </c>
      <c r="V72" s="51">
        <f t="shared" ref="V72:AB72" si="36">INDEX(Range3,agevalue2+sexvalue2+7,R$105)</f>
        <v>7.5</v>
      </c>
      <c r="W72" s="51">
        <f t="shared" si="36"/>
        <v>9</v>
      </c>
      <c r="X72" s="51">
        <f t="shared" si="36"/>
        <v>8</v>
      </c>
      <c r="Y72" s="51">
        <f t="shared" si="36"/>
        <v>8.1</v>
      </c>
      <c r="Z72" s="51">
        <f t="shared" si="36"/>
        <v>9</v>
      </c>
      <c r="AA72" s="51">
        <f t="shared" si="36"/>
        <v>8.3000000000000007</v>
      </c>
      <c r="AB72" s="51">
        <f t="shared" si="36"/>
        <v>7</v>
      </c>
    </row>
    <row r="73" spans="4:28" s="11" customFormat="1" ht="12" x14ac:dyDescent="0.2">
      <c r="D73" s="48"/>
      <c r="F73" s="25"/>
      <c r="AB73" s="25"/>
    </row>
    <row r="74" spans="4:28" s="11" customFormat="1" ht="12" x14ac:dyDescent="0.2">
      <c r="D74" s="82" t="s">
        <v>32</v>
      </c>
      <c r="F74" s="25"/>
      <c r="AB74" s="25"/>
    </row>
    <row r="75" spans="4:28" s="11" customFormat="1" ht="12" x14ac:dyDescent="0.2">
      <c r="D75" s="23" t="s">
        <v>48</v>
      </c>
      <c r="E75" s="14">
        <f t="shared" ref="E75:K75" si="37">INDEX(Range1,agevalue2+sexvalue2+1,AD$105)</f>
        <v>60017.88</v>
      </c>
      <c r="F75" s="14">
        <f t="shared" si="37"/>
        <v>71746.471999999994</v>
      </c>
      <c r="G75" s="14">
        <f t="shared" si="37"/>
        <v>60545.087999999996</v>
      </c>
      <c r="H75" s="14">
        <f t="shared" si="37"/>
        <v>66879.51400000001</v>
      </c>
      <c r="I75" s="14">
        <f t="shared" si="37"/>
        <v>82111.428</v>
      </c>
      <c r="J75" s="14">
        <f t="shared" si="37"/>
        <v>73240.89</v>
      </c>
      <c r="K75" s="14">
        <f t="shared" si="37"/>
        <v>66363.78</v>
      </c>
      <c r="N75" s="14">
        <f t="shared" ref="N75:T75" si="38">INDEX(Range2,agevalue2+sexvalue2+1,AD$105)</f>
        <v>55799.8</v>
      </c>
      <c r="O75" s="14">
        <f t="shared" si="38"/>
        <v>45457.83</v>
      </c>
      <c r="P75" s="14">
        <f t="shared" si="38"/>
        <v>52290.879999999997</v>
      </c>
      <c r="Q75" s="14">
        <f t="shared" si="38"/>
        <v>61510.463999999993</v>
      </c>
      <c r="R75" s="14">
        <f t="shared" si="38"/>
        <v>64614.576000000008</v>
      </c>
      <c r="S75" s="14">
        <f t="shared" si="38"/>
        <v>66173.276000000013</v>
      </c>
      <c r="T75" s="14">
        <f t="shared" si="38"/>
        <v>57957.983999999997</v>
      </c>
      <c r="V75" s="14">
        <f t="shared" ref="V75:AB75" si="39">INDEX(Range3,agevalue2+sexvalue2+1,AD$105)</f>
        <v>44230</v>
      </c>
      <c r="W75" s="14">
        <f t="shared" si="39"/>
        <v>41662.885999999999</v>
      </c>
      <c r="X75" s="14">
        <f t="shared" si="39"/>
        <v>48617.599999999999</v>
      </c>
      <c r="Y75" s="14">
        <f t="shared" si="39"/>
        <v>56814.83</v>
      </c>
      <c r="Z75" s="14">
        <f t="shared" si="39"/>
        <v>60967.608</v>
      </c>
      <c r="AA75" s="14">
        <f t="shared" si="39"/>
        <v>60777.599999999999</v>
      </c>
      <c r="AB75" s="14">
        <f t="shared" si="39"/>
        <v>55808.495999999999</v>
      </c>
    </row>
    <row r="76" spans="4:28" s="11" customFormat="1" ht="12" x14ac:dyDescent="0.2">
      <c r="D76" s="23" t="s">
        <v>47</v>
      </c>
      <c r="E76" s="13">
        <f t="shared" ref="E76:K76" si="40">INDEX(Range1,agevalue2+sexvalue2+2,AD$105)</f>
        <v>22601.13</v>
      </c>
      <c r="F76" s="13">
        <f t="shared" si="40"/>
        <v>21283.183999999997</v>
      </c>
      <c r="G76" s="13">
        <f t="shared" si="40"/>
        <v>19241.788</v>
      </c>
      <c r="H76" s="13">
        <f t="shared" si="40"/>
        <v>21594.804</v>
      </c>
      <c r="I76" s="13">
        <f t="shared" si="40"/>
        <v>22464.48</v>
      </c>
      <c r="J76" s="13">
        <f t="shared" si="40"/>
        <v>23866.152000000002</v>
      </c>
      <c r="K76" s="13">
        <f t="shared" si="40"/>
        <v>18781.54</v>
      </c>
      <c r="N76" s="13">
        <f t="shared" ref="N76:T76" si="41">INDEX(Range2,agevalue2+sexvalue2+2,AD$105)</f>
        <v>17443.642</v>
      </c>
      <c r="O76" s="13">
        <f t="shared" si="41"/>
        <v>16502.640000000003</v>
      </c>
      <c r="P76" s="13">
        <f t="shared" si="41"/>
        <v>14700.593999999999</v>
      </c>
      <c r="Q76" s="13">
        <f t="shared" si="41"/>
        <v>16792.919999999998</v>
      </c>
      <c r="R76" s="13">
        <f t="shared" si="41"/>
        <v>16940.2</v>
      </c>
      <c r="S76" s="13">
        <f t="shared" si="41"/>
        <v>18923.826000000001</v>
      </c>
      <c r="T76" s="13">
        <f t="shared" si="41"/>
        <v>14796.216</v>
      </c>
      <c r="V76" s="13">
        <f t="shared" ref="V76:AB76" si="42">INDEX(Range3,agevalue2+sexvalue2+2,AD$105)</f>
        <v>12682.208000000001</v>
      </c>
      <c r="W76" s="13">
        <f t="shared" si="42"/>
        <v>13674.921999999999</v>
      </c>
      <c r="X76" s="13">
        <f t="shared" si="42"/>
        <v>11851.63</v>
      </c>
      <c r="Y76" s="13">
        <f t="shared" si="42"/>
        <v>13306.013999999999</v>
      </c>
      <c r="Z76" s="13">
        <f t="shared" si="42"/>
        <v>13479.883999999998</v>
      </c>
      <c r="AA76" s="13">
        <f t="shared" si="42"/>
        <v>12693.361999999999</v>
      </c>
      <c r="AB76" s="13">
        <f t="shared" si="42"/>
        <v>11231.544000000002</v>
      </c>
    </row>
    <row r="77" spans="4:28" s="11" customFormat="1" ht="12" x14ac:dyDescent="0.2">
      <c r="D77" s="23" t="s">
        <v>46</v>
      </c>
      <c r="E77" s="13">
        <f t="shared" ref="E77:K77" si="43">INDEX(Range1,agevalue2+sexvalue2+3,AD$105)</f>
        <v>40588.511999999995</v>
      </c>
      <c r="F77" s="13">
        <f t="shared" si="43"/>
        <v>49568.791999999994</v>
      </c>
      <c r="G77" s="13">
        <f t="shared" si="43"/>
        <v>43066.463999999993</v>
      </c>
      <c r="H77" s="13">
        <f t="shared" si="43"/>
        <v>48474.936000000009</v>
      </c>
      <c r="I77" s="13">
        <f t="shared" si="43"/>
        <v>45797.16</v>
      </c>
      <c r="J77" s="13">
        <f t="shared" si="43"/>
        <v>55101.227999999996</v>
      </c>
      <c r="K77" s="13">
        <f t="shared" si="43"/>
        <v>43647.12</v>
      </c>
      <c r="N77" s="13">
        <f t="shared" ref="N77:T77" si="44">INDEX(Range2,agevalue2+sexvalue2+3,AD$105)</f>
        <v>34835.15</v>
      </c>
      <c r="O77" s="13">
        <f t="shared" si="44"/>
        <v>36109.262000000002</v>
      </c>
      <c r="P77" s="13">
        <f t="shared" si="44"/>
        <v>31687.232000000004</v>
      </c>
      <c r="Q77" s="13">
        <f t="shared" si="44"/>
        <v>34612.815999999999</v>
      </c>
      <c r="R77" s="13">
        <f t="shared" si="44"/>
        <v>35632.121999999996</v>
      </c>
      <c r="S77" s="13">
        <f t="shared" si="44"/>
        <v>36937.620000000003</v>
      </c>
      <c r="T77" s="13">
        <f t="shared" si="44"/>
        <v>31861.343999999997</v>
      </c>
      <c r="V77" s="13">
        <f t="shared" ref="V77:AB77" si="45">INDEX(Range3,agevalue2+sexvalue2+3,AD$105)</f>
        <v>28531.817999999999</v>
      </c>
      <c r="W77" s="13">
        <f t="shared" si="45"/>
        <v>34158.684000000001</v>
      </c>
      <c r="X77" s="13">
        <f t="shared" si="45"/>
        <v>28147.35</v>
      </c>
      <c r="Y77" s="13">
        <f t="shared" si="45"/>
        <v>32648.448000000004</v>
      </c>
      <c r="Z77" s="13">
        <f t="shared" si="45"/>
        <v>35593.817999999999</v>
      </c>
      <c r="AA77" s="13">
        <f t="shared" si="45"/>
        <v>33744.912000000004</v>
      </c>
      <c r="AB77" s="13">
        <f t="shared" si="45"/>
        <v>29078.026000000002</v>
      </c>
    </row>
    <row r="78" spans="4:28" s="11" customFormat="1" ht="12" x14ac:dyDescent="0.2">
      <c r="D78" s="23" t="s">
        <v>36</v>
      </c>
      <c r="E78" s="13">
        <f t="shared" ref="E78:K78" si="46">INDEX(Range1,agevalue2+sexvalue2+6,AD$105)</f>
        <v>51301.32</v>
      </c>
      <c r="F78" s="13">
        <f t="shared" si="46"/>
        <v>45562.21</v>
      </c>
      <c r="G78" s="13">
        <f t="shared" si="46"/>
        <v>52548.6</v>
      </c>
      <c r="H78" s="13">
        <f t="shared" si="46"/>
        <v>59818.400000000001</v>
      </c>
      <c r="I78" s="13">
        <f t="shared" si="46"/>
        <v>68444.22</v>
      </c>
      <c r="J78" s="13">
        <f t="shared" si="46"/>
        <v>70281.483999999997</v>
      </c>
      <c r="K78" s="13">
        <f t="shared" si="46"/>
        <v>66065.232000000004</v>
      </c>
      <c r="N78" s="13">
        <f t="shared" ref="N78:T78" si="47">INDEX(Range2,agevalue2+sexvalue2+6,AD$105)</f>
        <v>42945.601999999999</v>
      </c>
      <c r="O78" s="13">
        <f t="shared" si="47"/>
        <v>46412.17</v>
      </c>
      <c r="P78" s="13">
        <f t="shared" si="47"/>
        <v>40360.14</v>
      </c>
      <c r="Q78" s="13">
        <f t="shared" si="47"/>
        <v>42803.415999999997</v>
      </c>
      <c r="R78" s="13">
        <f t="shared" si="47"/>
        <v>50558.543999999994</v>
      </c>
      <c r="S78" s="13">
        <f t="shared" si="47"/>
        <v>50665.835999999996</v>
      </c>
      <c r="T78" s="13">
        <f t="shared" si="47"/>
        <v>49759.199999999997</v>
      </c>
      <c r="V78" s="13">
        <f t="shared" ref="V78:AB78" si="48">INDEX(Range3,agevalue2+sexvalue2+6,AD$105)</f>
        <v>36571.443999999996</v>
      </c>
      <c r="W78" s="13">
        <f t="shared" si="48"/>
        <v>47392.38</v>
      </c>
      <c r="X78" s="13">
        <f t="shared" si="48"/>
        <v>41090.19</v>
      </c>
      <c r="Y78" s="13">
        <f t="shared" si="48"/>
        <v>45623.783999999992</v>
      </c>
      <c r="Z78" s="13">
        <f t="shared" si="48"/>
        <v>49475.315999999999</v>
      </c>
      <c r="AA78" s="13">
        <f t="shared" si="48"/>
        <v>54756.39</v>
      </c>
      <c r="AB78" s="13">
        <f t="shared" si="48"/>
        <v>49338.648000000001</v>
      </c>
    </row>
    <row r="79" spans="4:28" s="11" customFormat="1" ht="12" x14ac:dyDescent="0.2">
      <c r="D79" s="23" t="s">
        <v>25</v>
      </c>
      <c r="E79" s="13">
        <f t="shared" ref="E79:K79" si="49">INDEX(Range1,agevalue2+sexvalue2+7,AD$105)</f>
        <v>21367.793999999998</v>
      </c>
      <c r="F79" s="13">
        <f t="shared" si="49"/>
        <v>24569.487999999998</v>
      </c>
      <c r="G79" s="13">
        <f t="shared" si="49"/>
        <v>21712.097999999998</v>
      </c>
      <c r="H79" s="13">
        <f t="shared" si="49"/>
        <v>24009.312000000002</v>
      </c>
      <c r="I79" s="13">
        <f t="shared" si="49"/>
        <v>28096.992000000002</v>
      </c>
      <c r="J79" s="13">
        <f t="shared" si="49"/>
        <v>31626.935999999998</v>
      </c>
      <c r="K79" s="13">
        <f t="shared" si="49"/>
        <v>29507.326000000001</v>
      </c>
      <c r="N79" s="13">
        <f t="shared" ref="N79:T79" si="50">INDEX(Range2,agevalue2+sexvalue2+7,AD$105)</f>
        <v>13461.916000000001</v>
      </c>
      <c r="O79" s="13">
        <f t="shared" si="50"/>
        <v>16233.536</v>
      </c>
      <c r="P79" s="13">
        <f t="shared" si="50"/>
        <v>11495</v>
      </c>
      <c r="Q79" s="13">
        <f t="shared" si="50"/>
        <v>16158.5</v>
      </c>
      <c r="R79" s="13">
        <f t="shared" si="50"/>
        <v>16133.096000000001</v>
      </c>
      <c r="S79" s="13">
        <f t="shared" si="50"/>
        <v>20616.612000000001</v>
      </c>
      <c r="T79" s="13">
        <f t="shared" si="50"/>
        <v>19946.495999999999</v>
      </c>
      <c r="V79" s="13">
        <f t="shared" ref="V79:AB79" si="51">INDEX(Range3,agevalue2+sexvalue2+7,AD$105)</f>
        <v>14382.15</v>
      </c>
      <c r="W79" s="13">
        <f t="shared" si="51"/>
        <v>15915.96</v>
      </c>
      <c r="X79" s="13">
        <f t="shared" si="51"/>
        <v>14114.08</v>
      </c>
      <c r="Y79" s="13">
        <f t="shared" si="51"/>
        <v>18720.395999999997</v>
      </c>
      <c r="Z79" s="13">
        <f t="shared" si="51"/>
        <v>21024.36</v>
      </c>
      <c r="AA79" s="13">
        <f t="shared" si="51"/>
        <v>21373.495999999999</v>
      </c>
      <c r="AB79" s="13">
        <f t="shared" si="51"/>
        <v>22736.42</v>
      </c>
    </row>
    <row r="80" spans="4:28" s="11" customFormat="1" ht="12" x14ac:dyDescent="0.2">
      <c r="D80" s="48"/>
      <c r="E80" s="82" t="s">
        <v>68</v>
      </c>
      <c r="F80" s="25"/>
      <c r="N80" s="82" t="s">
        <v>68</v>
      </c>
      <c r="P80" s="25"/>
      <c r="V80" s="82" t="s">
        <v>68</v>
      </c>
      <c r="AB80" s="25"/>
    </row>
    <row r="81" spans="3:28" s="11" customFormat="1" ht="12" x14ac:dyDescent="0.2">
      <c r="D81" s="82"/>
      <c r="E81" s="83" t="s">
        <v>0</v>
      </c>
      <c r="F81" s="83" t="s">
        <v>14</v>
      </c>
      <c r="G81" s="83" t="s">
        <v>15</v>
      </c>
      <c r="H81" s="83" t="s">
        <v>5</v>
      </c>
      <c r="I81" s="83" t="s">
        <v>11</v>
      </c>
      <c r="J81" s="83" t="s">
        <v>16</v>
      </c>
      <c r="K81" s="83" t="s">
        <v>29</v>
      </c>
      <c r="N81" s="83" t="s">
        <v>0</v>
      </c>
      <c r="O81" s="83" t="s">
        <v>14</v>
      </c>
      <c r="P81" s="83" t="s">
        <v>15</v>
      </c>
      <c r="Q81" s="83" t="s">
        <v>5</v>
      </c>
      <c r="R81" s="83" t="s">
        <v>11</v>
      </c>
      <c r="S81" s="83" t="s">
        <v>16</v>
      </c>
      <c r="T81" s="83" t="s">
        <v>29</v>
      </c>
      <c r="V81" s="83" t="s">
        <v>0</v>
      </c>
      <c r="W81" s="83" t="s">
        <v>14</v>
      </c>
      <c r="X81" s="83" t="s">
        <v>15</v>
      </c>
      <c r="Y81" s="83" t="s">
        <v>5</v>
      </c>
      <c r="Z81" s="83" t="s">
        <v>11</v>
      </c>
      <c r="AA81" s="83" t="s">
        <v>16</v>
      </c>
      <c r="AB81" s="83" t="s">
        <v>29</v>
      </c>
    </row>
    <row r="82" spans="3:28" s="11" customFormat="1" ht="12" x14ac:dyDescent="0.2">
      <c r="D82" s="23" t="s">
        <v>47</v>
      </c>
      <c r="E82" s="79">
        <f>E62/E61</f>
        <v>7.6591175829602773E-2</v>
      </c>
      <c r="F82" s="79">
        <f t="shared" ref="F82:K82" si="52">F62/F61</f>
        <v>6.1073832313315701E-2</v>
      </c>
      <c r="G82" s="79">
        <f t="shared" si="52"/>
        <v>6.4639166103780371E-2</v>
      </c>
      <c r="H82" s="79">
        <f t="shared" si="52"/>
        <v>6.3599774364389072E-2</v>
      </c>
      <c r="I82" s="79">
        <f t="shared" si="52"/>
        <v>5.8136877122633893E-2</v>
      </c>
      <c r="J82" s="79">
        <f t="shared" si="52"/>
        <v>5.889005444909258E-2</v>
      </c>
      <c r="K82" s="79">
        <f t="shared" si="52"/>
        <v>4.6071215352711976E-2</v>
      </c>
      <c r="M82" s="23" t="s">
        <v>47</v>
      </c>
      <c r="N82" s="79">
        <f t="shared" ref="N82:T82" si="53">N62/N61</f>
        <v>8.564690196022208E-2</v>
      </c>
      <c r="O82" s="79">
        <f t="shared" si="53"/>
        <v>7.0131152322933141E-2</v>
      </c>
      <c r="P82" s="79">
        <f t="shared" si="53"/>
        <v>7.7022226437956295E-2</v>
      </c>
      <c r="Q82" s="79">
        <f t="shared" si="53"/>
        <v>7.7521119008304024E-2</v>
      </c>
      <c r="R82" s="79">
        <f t="shared" si="53"/>
        <v>6.8164991131412819E-2</v>
      </c>
      <c r="S82" s="79">
        <f t="shared" si="53"/>
        <v>7.9949676361798977E-2</v>
      </c>
      <c r="T82" s="79">
        <f t="shared" si="53"/>
        <v>5.6731579897603066E-2</v>
      </c>
      <c r="V82" s="79">
        <f t="shared" ref="V82:AB82" si="54">V62/V61</f>
        <v>6.5166628984851913E-2</v>
      </c>
      <c r="W82" s="79">
        <f t="shared" si="54"/>
        <v>5.119150891275271E-2</v>
      </c>
      <c r="X82" s="79">
        <f t="shared" si="54"/>
        <v>5.132050944513921E-2</v>
      </c>
      <c r="Y82" s="79">
        <f t="shared" si="54"/>
        <v>4.8527857955396506E-2</v>
      </c>
      <c r="Z82" s="79">
        <f t="shared" si="54"/>
        <v>4.7508900135954164E-2</v>
      </c>
      <c r="AA82" s="79">
        <f t="shared" si="54"/>
        <v>3.5960814510609174E-2</v>
      </c>
      <c r="AB82" s="79">
        <f t="shared" si="54"/>
        <v>3.5000262325650205E-2</v>
      </c>
    </row>
    <row r="83" spans="3:28" s="11" customFormat="1" ht="12" x14ac:dyDescent="0.2">
      <c r="D83" s="23" t="s">
        <v>46</v>
      </c>
      <c r="E83" s="79">
        <f>E63/E61</f>
        <v>0.3381368352231035</v>
      </c>
      <c r="F83" s="79">
        <f t="shared" ref="F83:K83" si="55">F63/F61</f>
        <v>0.34544410769075867</v>
      </c>
      <c r="G83" s="79">
        <f t="shared" si="55"/>
        <v>0.35565613514344879</v>
      </c>
      <c r="H83" s="79">
        <f t="shared" si="55"/>
        <v>0.34898255989120974</v>
      </c>
      <c r="I83" s="79">
        <f t="shared" si="55"/>
        <v>0.31605495887856194</v>
      </c>
      <c r="J83" s="79">
        <f t="shared" si="55"/>
        <v>0.28935721562094618</v>
      </c>
      <c r="K83" s="79">
        <f t="shared" si="55"/>
        <v>0.25577024093564293</v>
      </c>
      <c r="M83" s="23" t="s">
        <v>46</v>
      </c>
      <c r="N83" s="79">
        <f t="shared" ref="N83:T83" si="56">N63/N61</f>
        <v>0.35673604564890915</v>
      </c>
      <c r="O83" s="79">
        <f t="shared" si="56"/>
        <v>0.36496995127132115</v>
      </c>
      <c r="P83" s="79">
        <f t="shared" si="56"/>
        <v>0.37873755423507888</v>
      </c>
      <c r="Q83" s="79">
        <f t="shared" si="56"/>
        <v>0.38065965491660086</v>
      </c>
      <c r="R83" s="79">
        <f t="shared" si="56"/>
        <v>0.33343875846217735</v>
      </c>
      <c r="S83" s="79">
        <f t="shared" si="56"/>
        <v>0.3225129129166886</v>
      </c>
      <c r="T83" s="79">
        <f t="shared" si="56"/>
        <v>0.27486587525197564</v>
      </c>
      <c r="V83" s="79">
        <f t="shared" ref="V83:AB83" si="57">V63/V61</f>
        <v>0.31467239430250959</v>
      </c>
      <c r="W83" s="79">
        <f t="shared" si="57"/>
        <v>0.32413971514119305</v>
      </c>
      <c r="X83" s="79">
        <f t="shared" si="57"/>
        <v>0.33083081024155864</v>
      </c>
      <c r="Y83" s="79">
        <f t="shared" si="57"/>
        <v>0.31468741523999982</v>
      </c>
      <c r="Z83" s="79">
        <f t="shared" si="57"/>
        <v>0.29763129299742253</v>
      </c>
      <c r="AA83" s="79">
        <f t="shared" si="57"/>
        <v>0.2532580424366872</v>
      </c>
      <c r="AB83" s="79">
        <f t="shared" si="57"/>
        <v>0.23593913012814394</v>
      </c>
    </row>
    <row r="84" spans="3:28" s="11" customFormat="1" ht="12" x14ac:dyDescent="0.2">
      <c r="D84" s="23" t="s">
        <v>36</v>
      </c>
      <c r="E84" s="79">
        <f>E64/E61</f>
        <v>0.51286036761045206</v>
      </c>
      <c r="F84" s="79">
        <f t="shared" ref="F84:K84" si="58">F64/F61</f>
        <v>0.52297791032846885</v>
      </c>
      <c r="G84" s="79">
        <f t="shared" si="58"/>
        <v>0.52075504457108068</v>
      </c>
      <c r="H84" s="79">
        <f t="shared" si="58"/>
        <v>0.50554195115712119</v>
      </c>
      <c r="I84" s="79">
        <f t="shared" si="58"/>
        <v>0.54501536619238922</v>
      </c>
      <c r="J84" s="79">
        <f t="shared" si="58"/>
        <v>0.55361165054111161</v>
      </c>
      <c r="K84" s="79">
        <f t="shared" si="58"/>
        <v>0.58070911572547557</v>
      </c>
      <c r="M84" s="23" t="s">
        <v>36</v>
      </c>
      <c r="N84" s="79">
        <f t="shared" ref="N84:T84" si="59">N64/N61</f>
        <v>0.49654013096821137</v>
      </c>
      <c r="O84" s="79">
        <f t="shared" si="59"/>
        <v>0.4959113534456</v>
      </c>
      <c r="P84" s="79">
        <f t="shared" si="59"/>
        <v>0.4979606386429144</v>
      </c>
      <c r="Q84" s="79">
        <f t="shared" si="59"/>
        <v>0.47073701151075692</v>
      </c>
      <c r="R84" s="79">
        <f t="shared" si="59"/>
        <v>0.5353697283411718</v>
      </c>
      <c r="S84" s="79">
        <f t="shared" si="59"/>
        <v>0.51043602556415679</v>
      </c>
      <c r="T84" s="79">
        <f t="shared" si="59"/>
        <v>0.57235945266833299</v>
      </c>
      <c r="V84" s="79">
        <f t="shared" ref="V84:AB84" si="60">V64/V61</f>
        <v>0.53344969477730042</v>
      </c>
      <c r="W84" s="79">
        <f t="shared" si="60"/>
        <v>0.55250987653615735</v>
      </c>
      <c r="X84" s="79">
        <f t="shared" si="60"/>
        <v>0.54527167116435205</v>
      </c>
      <c r="Y84" s="79">
        <f t="shared" si="60"/>
        <v>0.54322345063779998</v>
      </c>
      <c r="Z84" s="79">
        <f t="shared" si="60"/>
        <v>0.55523798801488156</v>
      </c>
      <c r="AA84" s="79">
        <f t="shared" si="60"/>
        <v>0.60062029431895958</v>
      </c>
      <c r="AB84" s="79">
        <f t="shared" si="60"/>
        <v>0.5893803696125407</v>
      </c>
    </row>
    <row r="85" spans="3:28" s="11" customFormat="1" ht="12" x14ac:dyDescent="0.2">
      <c r="D85" s="23" t="s">
        <v>25</v>
      </c>
      <c r="E85" s="79">
        <f>E65/E61</f>
        <v>7.241162133684162E-2</v>
      </c>
      <c r="F85" s="79">
        <f t="shared" ref="F85:K85" si="61">F65/F61</f>
        <v>7.0504149667456814E-2</v>
      </c>
      <c r="G85" s="79">
        <f t="shared" si="61"/>
        <v>5.8949654181690181E-2</v>
      </c>
      <c r="H85" s="79">
        <f t="shared" si="61"/>
        <v>8.1875714587280046E-2</v>
      </c>
      <c r="I85" s="79">
        <f t="shared" si="61"/>
        <v>8.0792797806414962E-2</v>
      </c>
      <c r="J85" s="79">
        <f t="shared" si="61"/>
        <v>9.8141079388849584E-2</v>
      </c>
      <c r="K85" s="79">
        <f t="shared" si="61"/>
        <v>0.11744942798616956</v>
      </c>
      <c r="M85" s="23" t="s">
        <v>25</v>
      </c>
      <c r="N85" s="79">
        <f t="shared" ref="N85:T85" si="62">N65/N61</f>
        <v>6.1076921422657429E-2</v>
      </c>
      <c r="O85" s="79">
        <f t="shared" si="62"/>
        <v>6.8987542960145698E-2</v>
      </c>
      <c r="P85" s="79">
        <f t="shared" si="62"/>
        <v>4.6279580684050449E-2</v>
      </c>
      <c r="Q85" s="79">
        <f t="shared" si="62"/>
        <v>7.1082214564338192E-2</v>
      </c>
      <c r="R85" s="79">
        <f t="shared" si="62"/>
        <v>6.3026522065238039E-2</v>
      </c>
      <c r="S85" s="79">
        <f t="shared" si="62"/>
        <v>8.7101385157355674E-2</v>
      </c>
      <c r="T85" s="79">
        <f t="shared" si="62"/>
        <v>9.6043092182088327E-2</v>
      </c>
      <c r="V85" s="79">
        <f t="shared" ref="V85:AB85" si="63">V65/V61</f>
        <v>8.6711281935338003E-2</v>
      </c>
      <c r="W85" s="79">
        <f t="shared" si="63"/>
        <v>7.2158899409896851E-2</v>
      </c>
      <c r="X85" s="79">
        <f t="shared" si="63"/>
        <v>7.257700914895017E-2</v>
      </c>
      <c r="Y85" s="79">
        <f t="shared" si="63"/>
        <v>9.3561276166803625E-2</v>
      </c>
      <c r="Z85" s="79">
        <f t="shared" si="63"/>
        <v>9.9621818851741734E-2</v>
      </c>
      <c r="AA85" s="79">
        <f t="shared" si="63"/>
        <v>0.11016084873374402</v>
      </c>
      <c r="AB85" s="79">
        <f t="shared" si="63"/>
        <v>0.13968023793366516</v>
      </c>
    </row>
    <row r="86" spans="3:28" s="11" customFormat="1" ht="12" x14ac:dyDescent="0.2">
      <c r="D86" s="23"/>
      <c r="E86" s="79"/>
      <c r="F86" s="79"/>
      <c r="G86" s="79"/>
      <c r="H86" s="79"/>
      <c r="I86" s="79"/>
      <c r="J86" s="79"/>
      <c r="K86" s="79"/>
      <c r="M86" s="23"/>
      <c r="N86" s="79"/>
      <c r="O86" s="79"/>
      <c r="P86" s="79"/>
      <c r="Q86" s="79"/>
      <c r="R86" s="79"/>
      <c r="S86" s="79"/>
      <c r="T86" s="79"/>
      <c r="V86" s="79"/>
      <c r="W86" s="79"/>
      <c r="X86" s="79"/>
      <c r="Y86" s="79"/>
      <c r="Z86" s="79"/>
      <c r="AA86" s="79"/>
      <c r="AB86" s="79"/>
    </row>
    <row r="87" spans="3:28" s="11" customFormat="1" ht="12" x14ac:dyDescent="0.2">
      <c r="D87" s="23"/>
      <c r="E87" s="79"/>
      <c r="F87" s="79"/>
      <c r="G87" s="79"/>
      <c r="H87" s="79"/>
      <c r="I87" s="79"/>
      <c r="J87" s="79"/>
      <c r="K87" s="79"/>
      <c r="M87" s="23"/>
      <c r="N87" s="79"/>
      <c r="O87" s="79"/>
      <c r="P87" s="79"/>
      <c r="Q87" s="79"/>
      <c r="R87" s="79"/>
      <c r="S87" s="79"/>
      <c r="T87" s="79"/>
      <c r="V87" s="79"/>
      <c r="W87" s="79"/>
      <c r="X87" s="79"/>
      <c r="Y87" s="79"/>
      <c r="Z87" s="79"/>
      <c r="AA87" s="79"/>
      <c r="AB87" s="79"/>
    </row>
    <row r="88" spans="3:28" s="11" customFormat="1" ht="12" x14ac:dyDescent="0.2">
      <c r="E88" s="83" t="s">
        <v>0</v>
      </c>
      <c r="F88" s="83" t="s">
        <v>14</v>
      </c>
      <c r="G88" s="83" t="s">
        <v>15</v>
      </c>
      <c r="H88" s="83" t="s">
        <v>5</v>
      </c>
      <c r="I88" s="83" t="s">
        <v>11</v>
      </c>
      <c r="J88" s="83" t="s">
        <v>16</v>
      </c>
      <c r="K88" s="83" t="s">
        <v>29</v>
      </c>
      <c r="L88" s="114" t="s">
        <v>84</v>
      </c>
      <c r="M88" s="23"/>
      <c r="N88" s="79"/>
      <c r="O88" s="79"/>
      <c r="P88" s="79"/>
      <c r="Q88" s="79"/>
      <c r="R88" s="79"/>
      <c r="S88" s="79"/>
      <c r="T88" s="79"/>
      <c r="V88" s="79"/>
      <c r="W88" s="79"/>
      <c r="X88" s="79"/>
      <c r="Y88" s="79"/>
      <c r="Z88" s="79"/>
      <c r="AA88" s="79"/>
      <c r="AB88" s="79"/>
    </row>
    <row r="89" spans="3:28" s="11" customFormat="1" ht="12" x14ac:dyDescent="0.2">
      <c r="D89" s="23" t="s">
        <v>83</v>
      </c>
      <c r="E89" s="113">
        <f t="shared" ref="E89:K89" si="64">E61/E55</f>
        <v>0.60554377249378954</v>
      </c>
      <c r="F89" s="113">
        <f t="shared" si="64"/>
        <v>0.60855057381125521</v>
      </c>
      <c r="G89" s="113">
        <f t="shared" si="64"/>
        <v>0.58329235022900827</v>
      </c>
      <c r="H89" s="113">
        <f t="shared" si="64"/>
        <v>0.57878409593596114</v>
      </c>
      <c r="I89" s="113">
        <f t="shared" si="64"/>
        <v>0.52828657440442461</v>
      </c>
      <c r="J89" s="113">
        <f t="shared" si="64"/>
        <v>0.5192915457612669</v>
      </c>
      <c r="K89" s="113">
        <f t="shared" si="64"/>
        <v>0.49630026088830176</v>
      </c>
      <c r="L89" s="115">
        <f>(K89-E89)/E89</f>
        <v>-0.18040563963789782</v>
      </c>
      <c r="M89" s="23"/>
      <c r="N89" s="79"/>
      <c r="O89" s="79"/>
      <c r="P89" s="79"/>
      <c r="Q89" s="79"/>
      <c r="R89" s="79"/>
      <c r="S89" s="79"/>
      <c r="T89" s="79"/>
      <c r="V89" s="79"/>
      <c r="W89" s="79"/>
      <c r="X89" s="79"/>
      <c r="Y89" s="79"/>
      <c r="Z89" s="79"/>
      <c r="AA89" s="79"/>
      <c r="AB89" s="79"/>
    </row>
    <row r="90" spans="3:28" s="11" customFormat="1" ht="12" x14ac:dyDescent="0.2">
      <c r="D90" s="23" t="s">
        <v>32</v>
      </c>
      <c r="E90" s="112">
        <f>2*(E89*E68/100)</f>
        <v>1.4533050539850949E-2</v>
      </c>
      <c r="F90" s="112">
        <f t="shared" ref="F90:K90" si="65">2*(F89*F68/100)</f>
        <v>1.7039416066715145E-2</v>
      </c>
      <c r="G90" s="112">
        <f t="shared" si="65"/>
        <v>1.3999016405496199E-2</v>
      </c>
      <c r="H90" s="112">
        <f t="shared" si="65"/>
        <v>1.5048386494334992E-2</v>
      </c>
      <c r="I90" s="112">
        <f t="shared" si="65"/>
        <v>1.7961743529750437E-2</v>
      </c>
      <c r="J90" s="112">
        <f t="shared" si="65"/>
        <v>1.5578746372838008E-2</v>
      </c>
      <c r="K90" s="112">
        <f t="shared" si="65"/>
        <v>1.389640730487245E-2</v>
      </c>
      <c r="L90" s="115"/>
      <c r="M90" s="23"/>
      <c r="N90" s="79"/>
      <c r="O90" s="79"/>
      <c r="P90" s="79"/>
      <c r="Q90" s="79"/>
      <c r="R90" s="79"/>
      <c r="S90" s="79"/>
      <c r="T90" s="79"/>
      <c r="V90" s="79"/>
      <c r="W90" s="79"/>
      <c r="X90" s="79"/>
      <c r="Y90" s="79"/>
      <c r="Z90" s="79"/>
      <c r="AA90" s="79"/>
      <c r="AB90" s="79"/>
    </row>
    <row r="91" spans="3:28" s="11" customFormat="1" ht="12" x14ac:dyDescent="0.2">
      <c r="D91" s="23"/>
      <c r="E91" s="79"/>
      <c r="F91" s="79"/>
      <c r="G91" s="79"/>
      <c r="H91" s="79"/>
      <c r="I91" s="79"/>
      <c r="J91" s="79"/>
      <c r="K91" s="79"/>
      <c r="M91" s="23"/>
      <c r="N91" s="79"/>
      <c r="O91" s="79"/>
      <c r="P91" s="79"/>
      <c r="Q91" s="79"/>
      <c r="R91" s="79"/>
      <c r="S91" s="79"/>
      <c r="T91" s="79"/>
      <c r="V91" s="79"/>
      <c r="W91" s="79"/>
      <c r="X91" s="79"/>
      <c r="Y91" s="79"/>
      <c r="Z91" s="79"/>
      <c r="AA91" s="79"/>
      <c r="AB91" s="79"/>
    </row>
    <row r="92" spans="3:28" s="11" customFormat="1" ht="12" x14ac:dyDescent="0.2">
      <c r="D92" s="23"/>
      <c r="E92" s="79"/>
      <c r="F92" s="79"/>
      <c r="G92" s="79"/>
      <c r="H92" s="79"/>
      <c r="I92" s="79"/>
      <c r="J92" s="79"/>
      <c r="K92" s="79"/>
      <c r="M92" s="23"/>
      <c r="N92" s="79"/>
      <c r="O92" s="79"/>
      <c r="P92" s="79"/>
      <c r="Q92" s="79"/>
      <c r="R92" s="79"/>
      <c r="S92" s="79"/>
      <c r="T92" s="79"/>
      <c r="V92" s="79"/>
      <c r="W92" s="79"/>
      <c r="X92" s="79"/>
      <c r="Y92" s="79"/>
      <c r="Z92" s="79"/>
      <c r="AA92" s="79"/>
      <c r="AB92" s="79"/>
    </row>
    <row r="93" spans="3:28" s="11" customFormat="1" ht="12" x14ac:dyDescent="0.2">
      <c r="D93" s="48"/>
      <c r="F93" s="25"/>
      <c r="P93" s="25"/>
      <c r="AB93" s="25"/>
    </row>
    <row r="94" spans="3:28" s="11" customFormat="1" ht="12" x14ac:dyDescent="0.2">
      <c r="D94" s="48"/>
      <c r="F94" s="25"/>
      <c r="P94" s="25"/>
      <c r="AB94" s="25"/>
    </row>
    <row r="95" spans="3:28" s="11" customFormat="1" ht="24" x14ac:dyDescent="0.2">
      <c r="C95" s="72"/>
      <c r="D95" s="84" t="s">
        <v>61</v>
      </c>
      <c r="E95" s="85" t="s">
        <v>0</v>
      </c>
      <c r="F95" s="85" t="s">
        <v>29</v>
      </c>
      <c r="G95" s="85" t="s">
        <v>62</v>
      </c>
      <c r="H95" s="86" t="s">
        <v>63</v>
      </c>
      <c r="I95" s="86" t="s">
        <v>64</v>
      </c>
      <c r="J95" s="86" t="s">
        <v>65</v>
      </c>
      <c r="K95" s="85" t="s">
        <v>66</v>
      </c>
      <c r="M95" s="84" t="s">
        <v>61</v>
      </c>
      <c r="N95" s="85" t="s">
        <v>0</v>
      </c>
      <c r="O95" s="85" t="s">
        <v>29</v>
      </c>
      <c r="P95" s="85" t="s">
        <v>62</v>
      </c>
      <c r="Q95" s="86" t="s">
        <v>63</v>
      </c>
      <c r="R95" s="86" t="s">
        <v>64</v>
      </c>
      <c r="S95" s="86" t="s">
        <v>65</v>
      </c>
      <c r="T95" s="85" t="s">
        <v>66</v>
      </c>
      <c r="U95" s="84" t="s">
        <v>61</v>
      </c>
      <c r="V95" s="85" t="s">
        <v>0</v>
      </c>
      <c r="W95" s="85" t="s">
        <v>29</v>
      </c>
      <c r="X95" s="85" t="s">
        <v>62</v>
      </c>
      <c r="Y95" s="86" t="s">
        <v>63</v>
      </c>
      <c r="Z95" s="86" t="s">
        <v>64</v>
      </c>
      <c r="AA95" s="86" t="s">
        <v>65</v>
      </c>
      <c r="AB95" s="85" t="s">
        <v>66</v>
      </c>
    </row>
    <row r="96" spans="3:28" s="11" customFormat="1" ht="12" x14ac:dyDescent="0.2">
      <c r="C96" s="72"/>
      <c r="D96" s="94" t="s">
        <v>82</v>
      </c>
      <c r="E96" s="109">
        <f>E55</f>
        <v>4129751</v>
      </c>
      <c r="F96" s="109">
        <f>K55</f>
        <v>4775607</v>
      </c>
      <c r="G96" s="74">
        <f t="shared" ref="G96:G101" si="66">F96-E96</f>
        <v>645856</v>
      </c>
      <c r="H96" s="75">
        <f t="shared" ref="H96:H101" si="67">G96/E96</f>
        <v>0.15639102696506399</v>
      </c>
      <c r="I96" s="76">
        <f>SQRT(POWER(E96*N55/100,2)+POWER(F96*T55/100,2))</f>
        <v>41623.172814344078</v>
      </c>
      <c r="J96" s="77">
        <f t="shared" ref="J96:J101" si="68">G96/I96</f>
        <v>15.51674118839462</v>
      </c>
      <c r="K96" s="78" t="str">
        <f t="shared" ref="K96:K101" si="69">IF(AND(J96&gt;-2,J96&lt;2),"no","yes")</f>
        <v>yes</v>
      </c>
      <c r="M96" s="94"/>
      <c r="N96" s="95"/>
      <c r="O96" s="95"/>
      <c r="P96" s="95"/>
      <c r="Q96" s="96"/>
      <c r="R96" s="96"/>
      <c r="S96" s="96"/>
      <c r="T96" s="95"/>
      <c r="U96" s="94"/>
      <c r="V96" s="95"/>
      <c r="W96" s="95"/>
      <c r="X96" s="95"/>
      <c r="Y96" s="96"/>
      <c r="Z96" s="96"/>
      <c r="AA96" s="96"/>
      <c r="AB96" s="95"/>
    </row>
    <row r="97" spans="3:110" s="11" customFormat="1" ht="12" x14ac:dyDescent="0.2">
      <c r="C97" s="72"/>
      <c r="D97" s="23" t="s">
        <v>67</v>
      </c>
      <c r="E97" s="74">
        <f>E61</f>
        <v>2500745</v>
      </c>
      <c r="F97" s="74">
        <f>K61</f>
        <v>2370135</v>
      </c>
      <c r="G97" s="74">
        <f t="shared" si="66"/>
        <v>-130610</v>
      </c>
      <c r="H97" s="75">
        <f t="shared" si="67"/>
        <v>-5.2228435926094025E-2</v>
      </c>
      <c r="I97" s="76">
        <f>SQRT(POWER(E97*E68/100,2)+POWER(F97*K68/100,2))</f>
        <v>44738.957340283421</v>
      </c>
      <c r="J97" s="77">
        <f t="shared" si="68"/>
        <v>-2.9193796137577261</v>
      </c>
      <c r="K97" s="78" t="str">
        <f t="shared" si="69"/>
        <v>yes</v>
      </c>
      <c r="M97" s="23" t="s">
        <v>67</v>
      </c>
      <c r="N97" s="74">
        <f>N61</f>
        <v>1394995</v>
      </c>
      <c r="O97" s="74">
        <f>T61</f>
        <v>1207458</v>
      </c>
      <c r="P97" s="74">
        <f>O97-N97</f>
        <v>-187537</v>
      </c>
      <c r="Q97" s="75">
        <f>P97/N97</f>
        <v>-0.1344356072960835</v>
      </c>
      <c r="R97" s="76">
        <f>SQRT(POWER(N97*N68/100,2)+POWER(O97*T68/100,2))</f>
        <v>40226.687625829501</v>
      </c>
      <c r="S97" s="77">
        <f>P97/R97</f>
        <v>-4.6620045315285354</v>
      </c>
      <c r="T97" s="78" t="str">
        <f>IF(AND(S97&gt;-2,S97&lt;2),"no","yes")</f>
        <v>yes</v>
      </c>
      <c r="U97" s="23" t="s">
        <v>67</v>
      </c>
      <c r="V97" s="74">
        <f>V61</f>
        <v>1105750</v>
      </c>
      <c r="W97" s="74">
        <f>AB61</f>
        <v>1162677</v>
      </c>
      <c r="X97" s="74">
        <f>W97-V97</f>
        <v>56927</v>
      </c>
      <c r="Y97" s="75">
        <f>X97/V97</f>
        <v>5.1482704047026907E-2</v>
      </c>
      <c r="Z97" s="76">
        <f>SQRT(POWER(V97*V68/100,2)+POWER(W97*AB68/100,2))</f>
        <v>35605.059773092697</v>
      </c>
      <c r="AA97" s="77">
        <f>X97/Z97</f>
        <v>1.5988457922213806</v>
      </c>
      <c r="AB97" s="78" t="str">
        <f>IF(AND(AA97&gt;-2,AA97&lt;2),"no","yes")</f>
        <v>no</v>
      </c>
    </row>
    <row r="98" spans="3:110" s="11" customFormat="1" ht="12" x14ac:dyDescent="0.2">
      <c r="C98" s="72"/>
      <c r="D98" s="23" t="s">
        <v>47</v>
      </c>
      <c r="E98" s="74">
        <f>E62</f>
        <v>191535</v>
      </c>
      <c r="F98" s="74">
        <f>K62</f>
        <v>109195</v>
      </c>
      <c r="G98" s="74">
        <f t="shared" si="66"/>
        <v>-82340</v>
      </c>
      <c r="H98" s="75">
        <f t="shared" si="67"/>
        <v>-0.42989531939332237</v>
      </c>
      <c r="I98" s="76">
        <f>SQRT(POWER(E98*E69/100,2)+POWER(F98*K69/100,2))</f>
        <v>14693.172921875146</v>
      </c>
      <c r="J98" s="77">
        <f t="shared" si="68"/>
        <v>-5.6039631764907964</v>
      </c>
      <c r="K98" s="78" t="str">
        <f t="shared" si="69"/>
        <v>yes</v>
      </c>
      <c r="M98" s="23" t="s">
        <v>47</v>
      </c>
      <c r="N98" s="74">
        <f>N62</f>
        <v>119477</v>
      </c>
      <c r="O98" s="74">
        <f>T62</f>
        <v>68501</v>
      </c>
      <c r="P98" s="74">
        <f>O98-N98</f>
        <v>-50976</v>
      </c>
      <c r="Q98" s="75">
        <f>P98/N98</f>
        <v>-0.42665952442729566</v>
      </c>
      <c r="R98" s="76">
        <f>SQRT(POWER(N98*N69/100,2)+POWER(O98*T69/100,2))</f>
        <v>11436.877350732804</v>
      </c>
      <c r="S98" s="77">
        <f>P98/R98</f>
        <v>-4.457160677405863</v>
      </c>
      <c r="T98" s="78" t="str">
        <f>IF(AND(S98&gt;-2,S98&lt;2),"no","yes")</f>
        <v>yes</v>
      </c>
      <c r="U98" s="23" t="s">
        <v>47</v>
      </c>
      <c r="V98" s="74">
        <f>V62</f>
        <v>72058</v>
      </c>
      <c r="W98" s="74">
        <f>AB62</f>
        <v>40694</v>
      </c>
      <c r="X98" s="74">
        <f>W98-V98</f>
        <v>-31364</v>
      </c>
      <c r="Y98" s="75">
        <f>X98/V98</f>
        <v>-0.43526048460962002</v>
      </c>
      <c r="Z98" s="76">
        <f>SQRT(POWER(V98*V69/100,2)+POWER(W98*AB69/100,2))</f>
        <v>8470.3302825096507</v>
      </c>
      <c r="AA98" s="77">
        <f>X98/Z98</f>
        <v>-3.7028072051409131</v>
      </c>
      <c r="AB98" s="78" t="str">
        <f>IF(AND(AA98&gt;-2,AA98&lt;2),"no","yes")</f>
        <v>yes</v>
      </c>
    </row>
    <row r="99" spans="3:110" s="11" customFormat="1" ht="12" x14ac:dyDescent="0.2">
      <c r="C99" s="72"/>
      <c r="D99" s="23" t="s">
        <v>46</v>
      </c>
      <c r="E99" s="74">
        <f t="shared" ref="E99:E101" si="70">E63</f>
        <v>845594</v>
      </c>
      <c r="F99" s="74">
        <f t="shared" ref="F99:F101" si="71">K63</f>
        <v>606210</v>
      </c>
      <c r="G99" s="74">
        <f t="shared" si="66"/>
        <v>-239384</v>
      </c>
      <c r="H99" s="75">
        <f t="shared" si="67"/>
        <v>-0.28309567002604086</v>
      </c>
      <c r="I99" s="76">
        <f>SQRT(POWER(E99*E70/100,2)+POWER(F99*K70/100,2))</f>
        <v>29801.419390142073</v>
      </c>
      <c r="J99" s="77">
        <f t="shared" si="68"/>
        <v>-8.0326375353512578</v>
      </c>
      <c r="K99" s="78" t="str">
        <f t="shared" si="69"/>
        <v>yes</v>
      </c>
      <c r="M99" s="23" t="s">
        <v>46</v>
      </c>
      <c r="N99" s="74">
        <f t="shared" ref="N99:N101" si="72">N63</f>
        <v>497645</v>
      </c>
      <c r="O99" s="74">
        <f t="shared" ref="O99:O101" si="73">T63</f>
        <v>331889</v>
      </c>
      <c r="P99" s="74">
        <f>O99-N99</f>
        <v>-165756</v>
      </c>
      <c r="Q99" s="75">
        <f>P99/N99</f>
        <v>-0.33308081061801081</v>
      </c>
      <c r="R99" s="76">
        <f>SQRT(POWER(N99*N70/100,2)+POWER(O99*T70/100,2))</f>
        <v>23604.199398670757</v>
      </c>
      <c r="S99" s="77">
        <f>P99/R99</f>
        <v>-7.0223097678684399</v>
      </c>
      <c r="T99" s="78" t="str">
        <f>IF(AND(S99&gt;-2,S99&lt;2),"no","yes")</f>
        <v>yes</v>
      </c>
      <c r="U99" s="23" t="s">
        <v>46</v>
      </c>
      <c r="V99" s="74">
        <f t="shared" ref="V99:V101" si="74">V63</f>
        <v>347949</v>
      </c>
      <c r="W99" s="74">
        <f t="shared" ref="W99:W101" si="75">AB63</f>
        <v>274321</v>
      </c>
      <c r="X99" s="74">
        <f>W99-V99</f>
        <v>-73628</v>
      </c>
      <c r="Y99" s="75">
        <f>X99/V99</f>
        <v>-0.21160572382734252</v>
      </c>
      <c r="Z99" s="76">
        <f>SQRT(POWER(V99*V70/100,2)+POWER(W99*AB70/100,2))</f>
        <v>20369.071127826373</v>
      </c>
      <c r="AA99" s="77">
        <f>X99/Z99</f>
        <v>-3.6146960034626283</v>
      </c>
      <c r="AB99" s="78" t="str">
        <f>IF(AND(AA99&gt;-2,AA99&lt;2),"no","yes")</f>
        <v>yes</v>
      </c>
    </row>
    <row r="100" spans="3:110" s="11" customFormat="1" ht="12" x14ac:dyDescent="0.2">
      <c r="C100" s="40"/>
      <c r="D100" s="23" t="s">
        <v>36</v>
      </c>
      <c r="E100" s="74">
        <f t="shared" si="70"/>
        <v>1282533</v>
      </c>
      <c r="F100" s="74">
        <f t="shared" si="71"/>
        <v>1376359</v>
      </c>
      <c r="G100" s="74">
        <f t="shared" si="66"/>
        <v>93826</v>
      </c>
      <c r="H100" s="75">
        <f t="shared" si="67"/>
        <v>7.3156792066948764E-2</v>
      </c>
      <c r="I100" s="76">
        <f>SQRT(POWER(E100*E71/100,2)+POWER(F100*K71/100,2))</f>
        <v>41822.363374623586</v>
      </c>
      <c r="J100" s="77">
        <f t="shared" si="68"/>
        <v>2.2434408873442693</v>
      </c>
      <c r="K100" s="78" t="str">
        <f t="shared" si="69"/>
        <v>yes</v>
      </c>
      <c r="M100" s="23" t="s">
        <v>36</v>
      </c>
      <c r="N100" s="74">
        <f t="shared" si="72"/>
        <v>692671</v>
      </c>
      <c r="O100" s="74">
        <f t="shared" si="73"/>
        <v>691100</v>
      </c>
      <c r="P100" s="74">
        <f>O100-N100</f>
        <v>-1571</v>
      </c>
      <c r="Q100" s="75">
        <f>P100/N100</f>
        <v>-2.2680320094243876E-3</v>
      </c>
      <c r="R100" s="76">
        <f>SQRT(POWER(N100*N71/100,2)+POWER(O100*T71/100,2))</f>
        <v>32864.504848629636</v>
      </c>
      <c r="S100" s="77">
        <f>P100/R100</f>
        <v>-4.7802332858378864E-2</v>
      </c>
      <c r="T100" s="78" t="str">
        <f>IF(AND(S100&gt;-2,S100&lt;2),"no","yes")</f>
        <v>no</v>
      </c>
      <c r="U100" s="23" t="s">
        <v>36</v>
      </c>
      <c r="V100" s="74">
        <f t="shared" si="74"/>
        <v>589862</v>
      </c>
      <c r="W100" s="74">
        <f t="shared" si="75"/>
        <v>685259</v>
      </c>
      <c r="X100" s="74">
        <f>W100-V100</f>
        <v>95397</v>
      </c>
      <c r="Y100" s="75">
        <f>X100/V100</f>
        <v>0.16172765833364414</v>
      </c>
      <c r="Z100" s="76">
        <f>SQRT(POWER(V100*V71/100,2)+POWER(W100*AB71/100,2))</f>
        <v>30707.379824372187</v>
      </c>
      <c r="AA100" s="77">
        <f>X100/Z100</f>
        <v>3.1066473448927807</v>
      </c>
      <c r="AB100" s="78" t="str">
        <f>IF(AND(AA100&gt;-2,AA100&lt;2),"no","yes")</f>
        <v>yes</v>
      </c>
    </row>
    <row r="101" spans="3:110" s="11" customFormat="1" ht="12" x14ac:dyDescent="0.2">
      <c r="C101" s="40"/>
      <c r="D101" s="23" t="s">
        <v>25</v>
      </c>
      <c r="E101" s="74">
        <f t="shared" si="70"/>
        <v>181083</v>
      </c>
      <c r="F101" s="74">
        <f t="shared" si="71"/>
        <v>278371</v>
      </c>
      <c r="G101" s="74">
        <f t="shared" si="66"/>
        <v>97288</v>
      </c>
      <c r="H101" s="75">
        <f t="shared" si="67"/>
        <v>0.5372563962381891</v>
      </c>
      <c r="I101" s="76">
        <f>SQRT(POWER(E101*E72/100,2)+POWER(F101*K72/100,2))</f>
        <v>18215.823534064497</v>
      </c>
      <c r="J101" s="77">
        <f t="shared" si="68"/>
        <v>5.3408510363567476</v>
      </c>
      <c r="K101" s="78" t="str">
        <f t="shared" si="69"/>
        <v>yes</v>
      </c>
      <c r="M101" s="23" t="s">
        <v>25</v>
      </c>
      <c r="N101" s="74">
        <f t="shared" si="72"/>
        <v>85202</v>
      </c>
      <c r="O101" s="74">
        <f t="shared" si="73"/>
        <v>115968</v>
      </c>
      <c r="P101" s="74">
        <f>O101-N101</f>
        <v>30766</v>
      </c>
      <c r="Q101" s="75">
        <f>P101/N101</f>
        <v>0.36109480998098636</v>
      </c>
      <c r="R101" s="76">
        <f>SQRT(POWER(N101*N72/100,2)+POWER(O101*T72/100,2))</f>
        <v>12032.101697844313</v>
      </c>
      <c r="S101" s="77">
        <f>P101/R101</f>
        <v>2.5569930152362388</v>
      </c>
      <c r="T101" s="78" t="str">
        <f>IF(AND(S101&gt;-2,S101&lt;2),"no","yes")</f>
        <v>yes</v>
      </c>
      <c r="U101" s="23" t="s">
        <v>25</v>
      </c>
      <c r="V101" s="74">
        <f t="shared" si="74"/>
        <v>95881</v>
      </c>
      <c r="W101" s="74">
        <f t="shared" si="75"/>
        <v>162403</v>
      </c>
      <c r="X101" s="74">
        <f>W101-V101</f>
        <v>66522</v>
      </c>
      <c r="Y101" s="75">
        <f>X101/V101</f>
        <v>0.69379751984230453</v>
      </c>
      <c r="Z101" s="76">
        <f>SQRT(POWER(V101*V72/100,2)+POWER(W101*AB72/100,2))</f>
        <v>13451.682357970136</v>
      </c>
      <c r="AA101" s="77">
        <f>X101/Z101</f>
        <v>4.9452550416926586</v>
      </c>
      <c r="AB101" s="78" t="str">
        <f>IF(AND(AA101&gt;-2,AA101&lt;2),"no","yes")</f>
        <v>yes</v>
      </c>
    </row>
    <row r="102" spans="3:110" s="11" customFormat="1" ht="12" x14ac:dyDescent="0.2">
      <c r="D102" s="48"/>
      <c r="F102" s="25"/>
      <c r="P102" s="25"/>
      <c r="AB102" s="25"/>
    </row>
    <row r="105" spans="3:110" s="8" customFormat="1" x14ac:dyDescent="0.25">
      <c r="C105" s="8" t="s">
        <v>44</v>
      </c>
      <c r="D105" s="47"/>
      <c r="F105" s="27">
        <v>1</v>
      </c>
      <c r="G105" s="8">
        <v>2</v>
      </c>
      <c r="H105" s="8">
        <v>3</v>
      </c>
      <c r="I105" s="8">
        <v>4</v>
      </c>
      <c r="J105" s="8">
        <v>5</v>
      </c>
      <c r="K105" s="27">
        <v>6</v>
      </c>
      <c r="L105" s="8">
        <v>7</v>
      </c>
      <c r="M105" s="8">
        <v>8</v>
      </c>
      <c r="N105" s="8">
        <v>9</v>
      </c>
      <c r="O105" s="8">
        <v>10</v>
      </c>
      <c r="P105" s="27">
        <v>11</v>
      </c>
      <c r="Q105" s="8">
        <v>12</v>
      </c>
      <c r="R105" s="8">
        <v>13</v>
      </c>
      <c r="S105" s="8">
        <v>14</v>
      </c>
      <c r="T105" s="8">
        <v>15</v>
      </c>
      <c r="U105" s="27">
        <v>16</v>
      </c>
      <c r="V105" s="8">
        <v>17</v>
      </c>
      <c r="W105" s="8">
        <v>18</v>
      </c>
      <c r="X105" s="8">
        <v>19</v>
      </c>
      <c r="Y105" s="8">
        <v>20</v>
      </c>
      <c r="Z105" s="27">
        <v>21</v>
      </c>
      <c r="AA105" s="8">
        <v>22</v>
      </c>
      <c r="AB105" s="8">
        <v>23</v>
      </c>
      <c r="AC105" s="8">
        <v>24</v>
      </c>
      <c r="AD105" s="8">
        <v>25</v>
      </c>
      <c r="AE105" s="27">
        <v>26</v>
      </c>
      <c r="AF105" s="8">
        <v>27</v>
      </c>
      <c r="AG105" s="8">
        <v>28</v>
      </c>
      <c r="AH105" s="8">
        <v>29</v>
      </c>
      <c r="AI105" s="8">
        <v>30</v>
      </c>
      <c r="AJ105" s="27">
        <v>31</v>
      </c>
    </row>
    <row r="106" spans="3:110" s="15" customFormat="1" ht="26.25" x14ac:dyDescent="0.4">
      <c r="C106"/>
      <c r="D106" s="5"/>
      <c r="E106"/>
      <c r="F106" s="16" t="s">
        <v>33</v>
      </c>
      <c r="G106"/>
      <c r="H106"/>
      <c r="I106"/>
      <c r="J106"/>
      <c r="K106"/>
      <c r="L106"/>
      <c r="M106"/>
      <c r="N106"/>
      <c r="O106"/>
      <c r="P106" s="4"/>
      <c r="Q106"/>
      <c r="R106"/>
      <c r="S106"/>
      <c r="T106"/>
      <c r="U106"/>
      <c r="V106"/>
      <c r="W106"/>
      <c r="X106"/>
      <c r="Y106"/>
      <c r="Z106"/>
      <c r="AA106"/>
      <c r="AB106" s="4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</row>
    <row r="107" spans="3:110" x14ac:dyDescent="0.25">
      <c r="F107" t="s">
        <v>17</v>
      </c>
      <c r="R107" t="s">
        <v>93</v>
      </c>
      <c r="AD107" t="s">
        <v>94</v>
      </c>
    </row>
    <row r="108" spans="3:110" x14ac:dyDescent="0.25">
      <c r="F108" s="1" t="s">
        <v>0</v>
      </c>
      <c r="G108" s="1" t="s">
        <v>14</v>
      </c>
      <c r="H108" s="1" t="s">
        <v>15</v>
      </c>
      <c r="I108" s="1" t="s">
        <v>5</v>
      </c>
      <c r="J108" s="1" t="s">
        <v>11</v>
      </c>
      <c r="K108" s="1" t="s">
        <v>16</v>
      </c>
      <c r="L108" s="1" t="s">
        <v>29</v>
      </c>
      <c r="O108" s="1"/>
      <c r="P108" s="1"/>
      <c r="Q108" s="1"/>
      <c r="R108" s="1" t="s">
        <v>0</v>
      </c>
      <c r="S108" s="1" t="s">
        <v>14</v>
      </c>
      <c r="T108" s="1" t="s">
        <v>15</v>
      </c>
      <c r="U108" s="1" t="s">
        <v>5</v>
      </c>
      <c r="V108" s="1" t="s">
        <v>11</v>
      </c>
      <c r="W108" s="1" t="s">
        <v>16</v>
      </c>
      <c r="X108" s="1" t="s">
        <v>29</v>
      </c>
      <c r="AA108" s="1"/>
      <c r="AB108" s="1"/>
      <c r="AC108" s="1"/>
      <c r="AD108" s="1" t="s">
        <v>0</v>
      </c>
      <c r="AE108" s="1" t="s">
        <v>14</v>
      </c>
      <c r="AF108" s="1" t="s">
        <v>15</v>
      </c>
      <c r="AG108" s="1" t="s">
        <v>5</v>
      </c>
      <c r="AH108" s="1" t="s">
        <v>11</v>
      </c>
      <c r="AI108" s="1" t="s">
        <v>16</v>
      </c>
      <c r="AJ108" s="1" t="s">
        <v>29</v>
      </c>
    </row>
    <row r="109" spans="3:110" s="19" customFormat="1" ht="12" x14ac:dyDescent="0.2">
      <c r="C109" s="22" t="s">
        <v>8</v>
      </c>
      <c r="D109" s="49" t="s">
        <v>6</v>
      </c>
      <c r="E109" s="20" t="s">
        <v>78</v>
      </c>
      <c r="F109" s="14">
        <v>1063550</v>
      </c>
      <c r="G109" s="14">
        <v>943812</v>
      </c>
      <c r="H109" s="14">
        <v>791239</v>
      </c>
      <c r="I109" s="14">
        <v>726666</v>
      </c>
      <c r="J109" s="14">
        <v>682600</v>
      </c>
      <c r="K109" s="14">
        <v>564217</v>
      </c>
      <c r="L109" s="14">
        <v>511882</v>
      </c>
      <c r="M109" s="14"/>
      <c r="O109" s="22" t="s">
        <v>8</v>
      </c>
      <c r="P109" s="24" t="s">
        <v>6</v>
      </c>
      <c r="Q109" s="20" t="s">
        <v>39</v>
      </c>
      <c r="R109" s="21">
        <v>1.6</v>
      </c>
      <c r="S109" s="21">
        <v>2.1</v>
      </c>
      <c r="T109" s="21">
        <v>2.1</v>
      </c>
      <c r="U109" s="21">
        <v>3</v>
      </c>
      <c r="V109" s="21">
        <v>3.6</v>
      </c>
      <c r="W109" s="21">
        <v>3.1</v>
      </c>
      <c r="X109" s="21">
        <v>3.1</v>
      </c>
      <c r="Y109" s="21"/>
      <c r="AA109" s="22" t="s">
        <v>8</v>
      </c>
      <c r="AB109" s="24" t="s">
        <v>6</v>
      </c>
      <c r="AC109" s="20" t="s">
        <v>39</v>
      </c>
      <c r="AD109" s="14">
        <v>34033.599999999999</v>
      </c>
      <c r="AE109" s="14">
        <v>39640.104000000007</v>
      </c>
      <c r="AF109" s="14">
        <v>33232.038</v>
      </c>
      <c r="AG109" s="14">
        <v>43599.96</v>
      </c>
      <c r="AH109" s="14">
        <v>49147.199999999997</v>
      </c>
      <c r="AI109" s="14">
        <v>34981.453999999998</v>
      </c>
      <c r="AJ109" s="14">
        <v>31736.683999999997</v>
      </c>
      <c r="AK109" s="21"/>
    </row>
    <row r="110" spans="3:110" s="11" customFormat="1" ht="12" x14ac:dyDescent="0.2">
      <c r="C110" s="23" t="s">
        <v>8</v>
      </c>
      <c r="D110" s="48" t="s">
        <v>6</v>
      </c>
      <c r="E110" s="17" t="s">
        <v>37</v>
      </c>
      <c r="F110" s="13">
        <v>157201</v>
      </c>
      <c r="G110" s="13">
        <v>122299</v>
      </c>
      <c r="H110" s="13">
        <v>93048</v>
      </c>
      <c r="I110" s="13">
        <v>66645</v>
      </c>
      <c r="J110" s="13">
        <v>54086</v>
      </c>
      <c r="K110" s="13">
        <v>43480</v>
      </c>
      <c r="L110" s="13">
        <v>30308</v>
      </c>
      <c r="M110" s="13"/>
      <c r="O110" s="23" t="s">
        <v>8</v>
      </c>
      <c r="P110" s="25" t="s">
        <v>6</v>
      </c>
      <c r="Q110" s="17" t="s">
        <v>37</v>
      </c>
      <c r="R110" s="18">
        <v>5</v>
      </c>
      <c r="S110" s="18">
        <v>6.5</v>
      </c>
      <c r="T110" s="18">
        <v>6.9</v>
      </c>
      <c r="U110" s="18">
        <v>8.9</v>
      </c>
      <c r="V110" s="18">
        <v>12.3</v>
      </c>
      <c r="W110" s="18">
        <v>12.3</v>
      </c>
      <c r="X110" s="18">
        <v>13.8</v>
      </c>
      <c r="Y110" s="18"/>
      <c r="AA110" s="23" t="s">
        <v>8</v>
      </c>
      <c r="AB110" s="25" t="s">
        <v>6</v>
      </c>
      <c r="AC110" s="17" t="s">
        <v>37</v>
      </c>
      <c r="AD110" s="13">
        <v>15720.1</v>
      </c>
      <c r="AE110" s="13">
        <v>15898.87</v>
      </c>
      <c r="AF110" s="13">
        <v>12840.624000000002</v>
      </c>
      <c r="AG110" s="13">
        <v>11862.81</v>
      </c>
      <c r="AH110" s="13">
        <v>13305.156000000001</v>
      </c>
      <c r="AI110" s="13">
        <v>10696.08</v>
      </c>
      <c r="AJ110" s="13">
        <v>8365.0079999999998</v>
      </c>
      <c r="AK110" s="18"/>
    </row>
    <row r="111" spans="3:110" s="11" customFormat="1" ht="12" x14ac:dyDescent="0.2">
      <c r="C111" s="23" t="s">
        <v>8</v>
      </c>
      <c r="D111" s="48" t="s">
        <v>6</v>
      </c>
      <c r="E111" s="17" t="s">
        <v>38</v>
      </c>
      <c r="F111" s="13">
        <v>587007</v>
      </c>
      <c r="G111" s="13">
        <v>499163</v>
      </c>
      <c r="H111" s="13">
        <v>388325</v>
      </c>
      <c r="I111" s="13">
        <v>337914</v>
      </c>
      <c r="J111" s="13">
        <v>267786</v>
      </c>
      <c r="K111" s="13">
        <v>206093</v>
      </c>
      <c r="L111" s="13">
        <v>181020</v>
      </c>
      <c r="M111" s="13"/>
      <c r="O111" s="23" t="s">
        <v>8</v>
      </c>
      <c r="P111" s="25" t="s">
        <v>6</v>
      </c>
      <c r="Q111" s="17" t="s">
        <v>38</v>
      </c>
      <c r="R111" s="18">
        <v>2.5</v>
      </c>
      <c r="S111" s="18">
        <v>2.9</v>
      </c>
      <c r="T111" s="18">
        <v>3.3</v>
      </c>
      <c r="U111" s="18">
        <v>4</v>
      </c>
      <c r="V111" s="18">
        <v>5.3</v>
      </c>
      <c r="W111" s="18">
        <v>5.3</v>
      </c>
      <c r="X111" s="18">
        <v>6.1</v>
      </c>
      <c r="Y111" s="18"/>
      <c r="AA111" s="23" t="s">
        <v>8</v>
      </c>
      <c r="AB111" s="25" t="s">
        <v>6</v>
      </c>
      <c r="AC111" s="17" t="s">
        <v>38</v>
      </c>
      <c r="AD111" s="13">
        <v>29350.35</v>
      </c>
      <c r="AE111" s="13">
        <v>28951.453999999998</v>
      </c>
      <c r="AF111" s="13">
        <v>25629.45</v>
      </c>
      <c r="AG111" s="13">
        <v>27033.119999999999</v>
      </c>
      <c r="AH111" s="13">
        <v>28385.316000000003</v>
      </c>
      <c r="AI111" s="13">
        <v>21845.857999999997</v>
      </c>
      <c r="AJ111" s="13">
        <v>22084.44</v>
      </c>
      <c r="AK111" s="18"/>
    </row>
    <row r="112" spans="3:110" s="11" customFormat="1" ht="12" x14ac:dyDescent="0.2">
      <c r="C112" s="23" t="s">
        <v>8</v>
      </c>
      <c r="D112" s="48" t="s">
        <v>6</v>
      </c>
      <c r="E112" s="17" t="s">
        <v>40</v>
      </c>
      <c r="F112" s="13"/>
      <c r="G112" s="13"/>
      <c r="H112" s="13">
        <v>284659</v>
      </c>
      <c r="I112" s="13">
        <v>282771</v>
      </c>
      <c r="J112" s="13">
        <v>312458</v>
      </c>
      <c r="K112" s="13">
        <v>269454</v>
      </c>
      <c r="L112" s="13">
        <v>259244</v>
      </c>
      <c r="M112" s="13"/>
      <c r="O112" s="23" t="s">
        <v>8</v>
      </c>
      <c r="P112" s="25" t="s">
        <v>6</v>
      </c>
      <c r="Q112" s="17" t="s">
        <v>40</v>
      </c>
      <c r="R112" s="18"/>
      <c r="S112" s="18"/>
      <c r="T112" s="18">
        <v>4</v>
      </c>
      <c r="U112" s="18">
        <v>4.3</v>
      </c>
      <c r="V112" s="18">
        <v>4.8</v>
      </c>
      <c r="W112" s="18">
        <v>4.7</v>
      </c>
      <c r="X112" s="18">
        <v>4.5999999999999996</v>
      </c>
      <c r="Y112" s="18"/>
      <c r="AA112" s="23" t="s">
        <v>8</v>
      </c>
      <c r="AB112" s="25" t="s">
        <v>6</v>
      </c>
      <c r="AC112" s="17" t="s">
        <v>40</v>
      </c>
      <c r="AD112" s="13">
        <v>0</v>
      </c>
      <c r="AE112" s="13">
        <v>0</v>
      </c>
      <c r="AF112" s="13">
        <v>22772.720000000001</v>
      </c>
      <c r="AG112" s="13">
        <v>24318.306</v>
      </c>
      <c r="AH112" s="13">
        <v>29995.967999999997</v>
      </c>
      <c r="AI112" s="13">
        <v>25328.675999999999</v>
      </c>
      <c r="AJ112" s="13">
        <v>23850.447999999997</v>
      </c>
      <c r="AK112" s="18"/>
    </row>
    <row r="113" spans="3:37" s="11" customFormat="1" ht="12" x14ac:dyDescent="0.2">
      <c r="C113" s="23" t="s">
        <v>8</v>
      </c>
      <c r="D113" s="48" t="s">
        <v>6</v>
      </c>
      <c r="E113" s="17" t="s">
        <v>41</v>
      </c>
      <c r="F113" s="13"/>
      <c r="G113" s="13"/>
      <c r="H113" s="13">
        <v>25207</v>
      </c>
      <c r="I113" s="13">
        <v>39336</v>
      </c>
      <c r="J113" s="13">
        <v>48270</v>
      </c>
      <c r="K113" s="13">
        <v>45190</v>
      </c>
      <c r="L113" s="13">
        <v>41310</v>
      </c>
      <c r="M113" s="13"/>
      <c r="O113" s="23" t="s">
        <v>8</v>
      </c>
      <c r="P113" s="25" t="s">
        <v>6</v>
      </c>
      <c r="Q113" s="17" t="s">
        <v>41</v>
      </c>
      <c r="R113" s="18"/>
      <c r="S113" s="18"/>
      <c r="T113" s="18">
        <v>13.3</v>
      </c>
      <c r="U113" s="18">
        <v>12.1</v>
      </c>
      <c r="V113" s="18">
        <v>13</v>
      </c>
      <c r="W113" s="18">
        <v>11.6</v>
      </c>
      <c r="X113" s="18">
        <v>11.9</v>
      </c>
      <c r="Y113" s="18"/>
      <c r="AA113" s="23" t="s">
        <v>8</v>
      </c>
      <c r="AB113" s="25" t="s">
        <v>6</v>
      </c>
      <c r="AC113" s="17" t="s">
        <v>41</v>
      </c>
      <c r="AD113" s="13">
        <v>0</v>
      </c>
      <c r="AE113" s="13">
        <v>0</v>
      </c>
      <c r="AF113" s="13">
        <v>6705.0620000000008</v>
      </c>
      <c r="AG113" s="13">
        <v>9519.3119999999999</v>
      </c>
      <c r="AH113" s="13">
        <v>12550.2</v>
      </c>
      <c r="AI113" s="13">
        <v>10484.08</v>
      </c>
      <c r="AJ113" s="13">
        <v>9831.7800000000007</v>
      </c>
      <c r="AK113" s="18"/>
    </row>
    <row r="114" spans="3:37" s="11" customFormat="1" ht="12" x14ac:dyDescent="0.2">
      <c r="C114" s="23" t="s">
        <v>8</v>
      </c>
      <c r="D114" s="48" t="s">
        <v>6</v>
      </c>
      <c r="E114" s="17" t="s">
        <v>42</v>
      </c>
      <c r="F114" s="13">
        <v>319342</v>
      </c>
      <c r="G114" s="13">
        <v>322350</v>
      </c>
      <c r="H114" s="13">
        <v>309866</v>
      </c>
      <c r="I114" s="13">
        <v>322107</v>
      </c>
      <c r="J114" s="13">
        <v>360728</v>
      </c>
      <c r="K114" s="13">
        <v>314644</v>
      </c>
      <c r="L114" s="13">
        <v>300554</v>
      </c>
      <c r="M114" s="13"/>
      <c r="O114" s="23" t="s">
        <v>8</v>
      </c>
      <c r="P114" s="25" t="s">
        <v>6</v>
      </c>
      <c r="Q114" s="17" t="s">
        <v>42</v>
      </c>
      <c r="R114" s="18">
        <v>3.4</v>
      </c>
      <c r="S114" s="18">
        <v>3.7</v>
      </c>
      <c r="T114" s="18">
        <v>3.7</v>
      </c>
      <c r="U114" s="18">
        <v>4</v>
      </c>
      <c r="V114" s="18">
        <v>4.5</v>
      </c>
      <c r="W114" s="18">
        <v>4.3</v>
      </c>
      <c r="X114" s="18">
        <v>4.2</v>
      </c>
      <c r="Y114" s="18"/>
      <c r="AA114" s="23" t="s">
        <v>8</v>
      </c>
      <c r="AB114" s="25" t="s">
        <v>6</v>
      </c>
      <c r="AC114" s="17" t="s">
        <v>42</v>
      </c>
      <c r="AD114" s="13">
        <v>21715.256000000001</v>
      </c>
      <c r="AE114" s="13">
        <v>23853.9</v>
      </c>
      <c r="AF114" s="13">
        <v>22930.083999999999</v>
      </c>
      <c r="AG114" s="13">
        <v>25768.560000000001</v>
      </c>
      <c r="AH114" s="13">
        <v>32465.52</v>
      </c>
      <c r="AI114" s="13">
        <v>27059.383999999998</v>
      </c>
      <c r="AJ114" s="13">
        <v>25246.536</v>
      </c>
      <c r="AK114" s="18"/>
    </row>
    <row r="115" spans="3:37" s="11" customFormat="1" ht="12" x14ac:dyDescent="0.2">
      <c r="C115" s="23" t="s">
        <v>8</v>
      </c>
      <c r="D115" s="48" t="s">
        <v>6</v>
      </c>
      <c r="E115" s="17" t="s">
        <v>43</v>
      </c>
      <c r="F115" s="13"/>
      <c r="G115" s="13"/>
      <c r="H115" s="13"/>
      <c r="I115" s="13"/>
      <c r="J115" s="13"/>
      <c r="K115" s="13"/>
      <c r="L115" s="13"/>
      <c r="M115" s="13"/>
      <c r="O115" s="23" t="s">
        <v>8</v>
      </c>
      <c r="P115" s="25" t="s">
        <v>6</v>
      </c>
      <c r="Q115" s="17" t="s">
        <v>43</v>
      </c>
      <c r="R115" s="18"/>
      <c r="S115" s="18"/>
      <c r="T115" s="18"/>
      <c r="U115" s="18"/>
      <c r="V115" s="18"/>
      <c r="W115" s="18"/>
      <c r="X115" s="18"/>
      <c r="Y115" s="18"/>
      <c r="AA115" s="23" t="s">
        <v>8</v>
      </c>
      <c r="AB115" s="25" t="s">
        <v>6</v>
      </c>
      <c r="AC115" s="17" t="s">
        <v>43</v>
      </c>
      <c r="AD115" s="13"/>
      <c r="AE115" s="13"/>
      <c r="AF115" s="13"/>
      <c r="AG115" s="13"/>
      <c r="AH115" s="13"/>
      <c r="AI115" s="13"/>
      <c r="AJ115" s="13"/>
      <c r="AK115" s="18"/>
    </row>
    <row r="116" spans="3:37" s="19" customFormat="1" ht="12" x14ac:dyDescent="0.2">
      <c r="C116" s="22" t="s">
        <v>9</v>
      </c>
      <c r="D116" s="49" t="s">
        <v>6</v>
      </c>
      <c r="E116" s="20" t="s">
        <v>78</v>
      </c>
      <c r="F116" s="14">
        <v>525269</v>
      </c>
      <c r="G116" s="14">
        <v>479452</v>
      </c>
      <c r="H116" s="14">
        <v>394551</v>
      </c>
      <c r="I116" s="14">
        <v>388347</v>
      </c>
      <c r="J116" s="14">
        <v>375847</v>
      </c>
      <c r="K116" s="14">
        <v>298557</v>
      </c>
      <c r="L116" s="14">
        <v>303109</v>
      </c>
      <c r="M116" s="14"/>
      <c r="O116" s="22" t="s">
        <v>9</v>
      </c>
      <c r="P116" s="24" t="s">
        <v>6</v>
      </c>
      <c r="Q116" s="20" t="s">
        <v>39</v>
      </c>
      <c r="R116" s="21">
        <v>2.5</v>
      </c>
      <c r="S116" s="21">
        <v>2.9</v>
      </c>
      <c r="T116" s="21">
        <v>3.3</v>
      </c>
      <c r="U116" s="21">
        <v>3.6</v>
      </c>
      <c r="V116" s="21">
        <v>4.5</v>
      </c>
      <c r="W116" s="21">
        <v>4.7</v>
      </c>
      <c r="X116" s="21">
        <v>4.2</v>
      </c>
      <c r="Y116" s="21"/>
      <c r="AA116" s="22" t="s">
        <v>9</v>
      </c>
      <c r="AB116" s="24" t="s">
        <v>6</v>
      </c>
      <c r="AC116" s="20" t="s">
        <v>39</v>
      </c>
      <c r="AD116" s="14">
        <v>26263.45</v>
      </c>
      <c r="AE116" s="14">
        <v>27808.216</v>
      </c>
      <c r="AF116" s="14">
        <v>26040.365999999995</v>
      </c>
      <c r="AG116" s="14">
        <v>27960.984</v>
      </c>
      <c r="AH116" s="14">
        <v>33826.230000000003</v>
      </c>
      <c r="AI116" s="14">
        <v>28064.358000000004</v>
      </c>
      <c r="AJ116" s="14">
        <v>25461.156000000003</v>
      </c>
      <c r="AK116" s="21"/>
    </row>
    <row r="117" spans="3:37" s="11" customFormat="1" ht="12" x14ac:dyDescent="0.2">
      <c r="C117" s="23" t="s">
        <v>9</v>
      </c>
      <c r="D117" s="48" t="s">
        <v>6</v>
      </c>
      <c r="E117" s="17" t="s">
        <v>37</v>
      </c>
      <c r="F117" s="13">
        <v>83782</v>
      </c>
      <c r="G117" s="13">
        <v>68166</v>
      </c>
      <c r="H117" s="13">
        <v>47908</v>
      </c>
      <c r="I117" s="13">
        <v>37067</v>
      </c>
      <c r="J117" s="13">
        <v>32839</v>
      </c>
      <c r="K117" s="13">
        <v>25632</v>
      </c>
      <c r="L117" s="13">
        <v>15088</v>
      </c>
      <c r="M117" s="13"/>
      <c r="O117" s="23" t="s">
        <v>9</v>
      </c>
      <c r="P117" s="25" t="s">
        <v>6</v>
      </c>
      <c r="Q117" s="17" t="s">
        <v>37</v>
      </c>
      <c r="R117" s="18">
        <v>6.8</v>
      </c>
      <c r="S117" s="18">
        <v>8.1999999999999993</v>
      </c>
      <c r="T117" s="18">
        <v>9.9</v>
      </c>
      <c r="U117" s="18">
        <v>12.1</v>
      </c>
      <c r="V117" s="18">
        <v>16</v>
      </c>
      <c r="W117" s="18">
        <v>15.6</v>
      </c>
      <c r="X117" s="18">
        <v>19.600000000000001</v>
      </c>
      <c r="Y117" s="18"/>
      <c r="AA117" s="23" t="s">
        <v>9</v>
      </c>
      <c r="AB117" s="25" t="s">
        <v>6</v>
      </c>
      <c r="AC117" s="17" t="s">
        <v>37</v>
      </c>
      <c r="AD117" s="13">
        <v>11394.351999999999</v>
      </c>
      <c r="AE117" s="13">
        <v>11179.223999999998</v>
      </c>
      <c r="AF117" s="13">
        <v>9485.7839999999997</v>
      </c>
      <c r="AG117" s="13">
        <v>8970.2139999999999</v>
      </c>
      <c r="AH117" s="13">
        <v>10508.48</v>
      </c>
      <c r="AI117" s="13">
        <v>7997.1840000000002</v>
      </c>
      <c r="AJ117" s="13">
        <v>5914.496000000001</v>
      </c>
      <c r="AK117" s="18"/>
    </row>
    <row r="118" spans="3:37" s="11" customFormat="1" ht="12" x14ac:dyDescent="0.2">
      <c r="C118" s="23" t="s">
        <v>9</v>
      </c>
      <c r="D118" s="48" t="s">
        <v>6</v>
      </c>
      <c r="E118" s="17" t="s">
        <v>38</v>
      </c>
      <c r="F118" s="13">
        <v>268300</v>
      </c>
      <c r="G118" s="13">
        <v>227325</v>
      </c>
      <c r="H118" s="13">
        <v>174419</v>
      </c>
      <c r="I118" s="13">
        <v>165387</v>
      </c>
      <c r="J118" s="13">
        <v>138917</v>
      </c>
      <c r="K118" s="13">
        <v>101224</v>
      </c>
      <c r="L118" s="13">
        <v>97178</v>
      </c>
      <c r="M118" s="13"/>
      <c r="O118" s="23" t="s">
        <v>9</v>
      </c>
      <c r="P118" s="25" t="s">
        <v>6</v>
      </c>
      <c r="Q118" s="17" t="s">
        <v>38</v>
      </c>
      <c r="R118" s="18">
        <v>3.8</v>
      </c>
      <c r="S118" s="18">
        <v>4.5</v>
      </c>
      <c r="T118" s="18">
        <v>5.3</v>
      </c>
      <c r="U118" s="18">
        <v>5.8</v>
      </c>
      <c r="V118" s="18">
        <v>7.7</v>
      </c>
      <c r="W118" s="18">
        <v>7.7</v>
      </c>
      <c r="X118" s="18">
        <v>7.6</v>
      </c>
      <c r="Y118" s="18"/>
      <c r="AA118" s="23" t="s">
        <v>9</v>
      </c>
      <c r="AB118" s="25" t="s">
        <v>6</v>
      </c>
      <c r="AC118" s="17" t="s">
        <v>38</v>
      </c>
      <c r="AD118" s="13">
        <v>20390.8</v>
      </c>
      <c r="AE118" s="13">
        <v>20459.25</v>
      </c>
      <c r="AF118" s="13">
        <v>18488.414000000001</v>
      </c>
      <c r="AG118" s="13">
        <v>19184.892</v>
      </c>
      <c r="AH118" s="13">
        <v>21393.218000000004</v>
      </c>
      <c r="AI118" s="13">
        <v>15588.496000000001</v>
      </c>
      <c r="AJ118" s="13">
        <v>14771.055999999999</v>
      </c>
      <c r="AK118" s="18"/>
    </row>
    <row r="119" spans="3:37" s="11" customFormat="1" ht="12" x14ac:dyDescent="0.2">
      <c r="C119" s="23" t="s">
        <v>9</v>
      </c>
      <c r="D119" s="48" t="s">
        <v>6</v>
      </c>
      <c r="E119" s="17" t="s">
        <v>40</v>
      </c>
      <c r="F119" s="13"/>
      <c r="G119" s="13"/>
      <c r="H119" s="13">
        <v>157499</v>
      </c>
      <c r="I119" s="13">
        <v>167364</v>
      </c>
      <c r="J119" s="13">
        <v>174875</v>
      </c>
      <c r="K119" s="13">
        <v>145909</v>
      </c>
      <c r="L119" s="13">
        <v>164153</v>
      </c>
      <c r="M119" s="13"/>
      <c r="O119" s="23" t="s">
        <v>9</v>
      </c>
      <c r="P119" s="25" t="s">
        <v>6</v>
      </c>
      <c r="Q119" s="17" t="s">
        <v>40</v>
      </c>
      <c r="R119" s="18"/>
      <c r="S119" s="18"/>
      <c r="T119" s="18">
        <v>5.3</v>
      </c>
      <c r="U119" s="18">
        <v>5.8</v>
      </c>
      <c r="V119" s="18">
        <v>7</v>
      </c>
      <c r="W119" s="18">
        <v>6.8</v>
      </c>
      <c r="X119" s="18">
        <v>6.1</v>
      </c>
      <c r="Y119" s="18"/>
      <c r="AA119" s="23" t="s">
        <v>9</v>
      </c>
      <c r="AB119" s="25" t="s">
        <v>6</v>
      </c>
      <c r="AC119" s="17" t="s">
        <v>40</v>
      </c>
      <c r="AD119" s="13">
        <v>0</v>
      </c>
      <c r="AE119" s="13">
        <v>0</v>
      </c>
      <c r="AF119" s="13">
        <v>16694.894</v>
      </c>
      <c r="AG119" s="13">
        <v>19414.223999999998</v>
      </c>
      <c r="AH119" s="13">
        <v>24482.5</v>
      </c>
      <c r="AI119" s="13">
        <v>19843.624</v>
      </c>
      <c r="AJ119" s="13">
        <v>20026.665999999997</v>
      </c>
      <c r="AK119" s="18"/>
    </row>
    <row r="120" spans="3:37" s="11" customFormat="1" ht="12" x14ac:dyDescent="0.2">
      <c r="C120" s="23" t="s">
        <v>9</v>
      </c>
      <c r="D120" s="48" t="s">
        <v>6</v>
      </c>
      <c r="E120" s="17" t="s">
        <v>41</v>
      </c>
      <c r="F120" s="13"/>
      <c r="G120" s="13"/>
      <c r="H120" s="13">
        <v>14725</v>
      </c>
      <c r="I120" s="13">
        <v>18529</v>
      </c>
      <c r="J120" s="13">
        <v>29216</v>
      </c>
      <c r="K120" s="13">
        <v>25792</v>
      </c>
      <c r="L120" s="13">
        <v>26690</v>
      </c>
      <c r="M120" s="13"/>
      <c r="O120" s="23" t="s">
        <v>9</v>
      </c>
      <c r="P120" s="25" t="s">
        <v>6</v>
      </c>
      <c r="Q120" s="17" t="s">
        <v>41</v>
      </c>
      <c r="R120" s="18"/>
      <c r="S120" s="18"/>
      <c r="T120" s="18">
        <v>17.8</v>
      </c>
      <c r="U120" s="18">
        <v>17</v>
      </c>
      <c r="V120" s="18">
        <v>17.600000000000001</v>
      </c>
      <c r="W120" s="18">
        <v>15.6</v>
      </c>
      <c r="X120" s="18">
        <v>15.1</v>
      </c>
      <c r="Y120" s="18"/>
      <c r="AA120" s="23" t="s">
        <v>9</v>
      </c>
      <c r="AB120" s="25" t="s">
        <v>6</v>
      </c>
      <c r="AC120" s="17" t="s">
        <v>41</v>
      </c>
      <c r="AD120" s="13">
        <v>0</v>
      </c>
      <c r="AE120" s="13">
        <v>0</v>
      </c>
      <c r="AF120" s="13">
        <v>5242.1000000000004</v>
      </c>
      <c r="AG120" s="13">
        <v>6299.86</v>
      </c>
      <c r="AH120" s="13">
        <v>10284.032000000001</v>
      </c>
      <c r="AI120" s="13">
        <v>8047.1040000000003</v>
      </c>
      <c r="AJ120" s="13">
        <v>8060.38</v>
      </c>
      <c r="AK120" s="18"/>
    </row>
    <row r="121" spans="3:37" s="11" customFormat="1" ht="12" x14ac:dyDescent="0.2">
      <c r="C121" s="23" t="s">
        <v>9</v>
      </c>
      <c r="D121" s="48" t="s">
        <v>6</v>
      </c>
      <c r="E121" s="17" t="s">
        <v>42</v>
      </c>
      <c r="F121" s="13">
        <v>173187</v>
      </c>
      <c r="G121" s="13">
        <v>183961</v>
      </c>
      <c r="H121" s="13">
        <v>172224</v>
      </c>
      <c r="I121" s="13">
        <v>185893</v>
      </c>
      <c r="J121" s="13">
        <v>204091</v>
      </c>
      <c r="K121" s="13">
        <v>171701</v>
      </c>
      <c r="L121" s="13">
        <v>190843</v>
      </c>
      <c r="M121" s="13"/>
      <c r="O121" s="23" t="s">
        <v>9</v>
      </c>
      <c r="P121" s="25" t="s">
        <v>6</v>
      </c>
      <c r="Q121" s="17" t="s">
        <v>42</v>
      </c>
      <c r="R121" s="18">
        <v>5</v>
      </c>
      <c r="S121" s="18">
        <v>5.3</v>
      </c>
      <c r="T121" s="18">
        <v>5.3</v>
      </c>
      <c r="U121" s="18">
        <v>5.8</v>
      </c>
      <c r="V121" s="18">
        <v>6.1</v>
      </c>
      <c r="W121" s="18">
        <v>6.2</v>
      </c>
      <c r="X121" s="18">
        <v>6.1</v>
      </c>
      <c r="Y121" s="18"/>
      <c r="AA121" s="23" t="s">
        <v>9</v>
      </c>
      <c r="AB121" s="25" t="s">
        <v>6</v>
      </c>
      <c r="AC121" s="17" t="s">
        <v>42</v>
      </c>
      <c r="AD121" s="13">
        <v>17318.7</v>
      </c>
      <c r="AE121" s="13">
        <v>19499.865999999998</v>
      </c>
      <c r="AF121" s="13">
        <v>18255.743999999999</v>
      </c>
      <c r="AG121" s="13">
        <v>21563.588</v>
      </c>
      <c r="AH121" s="13">
        <v>24899.101999999999</v>
      </c>
      <c r="AI121" s="13">
        <v>21290.923999999999</v>
      </c>
      <c r="AJ121" s="13">
        <v>23282.846000000001</v>
      </c>
      <c r="AK121" s="18"/>
    </row>
    <row r="122" spans="3:37" s="11" customFormat="1" ht="12" x14ac:dyDescent="0.2">
      <c r="C122" s="23" t="s">
        <v>9</v>
      </c>
      <c r="D122" s="48" t="s">
        <v>6</v>
      </c>
      <c r="E122" s="17" t="s">
        <v>43</v>
      </c>
      <c r="F122" s="13"/>
      <c r="G122" s="13"/>
      <c r="H122" s="13"/>
      <c r="I122" s="13"/>
      <c r="J122" s="13"/>
      <c r="K122" s="13"/>
      <c r="L122" s="13"/>
      <c r="M122" s="13"/>
      <c r="O122" s="23" t="s">
        <v>9</v>
      </c>
      <c r="P122" s="25" t="s">
        <v>6</v>
      </c>
      <c r="Q122" s="17" t="s">
        <v>43</v>
      </c>
      <c r="R122" s="18"/>
      <c r="S122" s="18"/>
      <c r="T122" s="18"/>
      <c r="U122" s="18"/>
      <c r="V122" s="18"/>
      <c r="W122" s="18"/>
      <c r="X122" s="18"/>
      <c r="Y122" s="18"/>
      <c r="AA122" s="23" t="s">
        <v>9</v>
      </c>
      <c r="AB122" s="25" t="s">
        <v>6</v>
      </c>
      <c r="AC122" s="17" t="s">
        <v>43</v>
      </c>
      <c r="AD122" s="13"/>
      <c r="AE122" s="13"/>
      <c r="AF122" s="13"/>
      <c r="AG122" s="13"/>
      <c r="AH122" s="13"/>
      <c r="AI122" s="13"/>
      <c r="AJ122" s="13"/>
      <c r="AK122" s="18"/>
    </row>
    <row r="123" spans="3:37" s="19" customFormat="1" ht="12" x14ac:dyDescent="0.2">
      <c r="C123" s="22" t="s">
        <v>10</v>
      </c>
      <c r="D123" s="49" t="s">
        <v>6</v>
      </c>
      <c r="E123" s="20" t="s">
        <v>78</v>
      </c>
      <c r="F123" s="14">
        <v>538281</v>
      </c>
      <c r="G123" s="14">
        <v>464360</v>
      </c>
      <c r="H123" s="14">
        <v>396688</v>
      </c>
      <c r="I123" s="14">
        <v>338319</v>
      </c>
      <c r="J123" s="14">
        <v>306753</v>
      </c>
      <c r="K123" s="14">
        <v>265660</v>
      </c>
      <c r="L123" s="14">
        <v>208773</v>
      </c>
      <c r="M123" s="14"/>
      <c r="O123" s="22" t="s">
        <v>10</v>
      </c>
      <c r="P123" s="24" t="s">
        <v>6</v>
      </c>
      <c r="Q123" s="20" t="s">
        <v>39</v>
      </c>
      <c r="R123" s="21">
        <v>2.5</v>
      </c>
      <c r="S123" s="21">
        <v>2.9</v>
      </c>
      <c r="T123" s="21">
        <v>3.3</v>
      </c>
      <c r="U123" s="21">
        <v>4</v>
      </c>
      <c r="V123" s="21">
        <v>4.8</v>
      </c>
      <c r="W123" s="21">
        <v>4.7</v>
      </c>
      <c r="X123" s="21">
        <v>5.0999999999999996</v>
      </c>
      <c r="Y123" s="21"/>
      <c r="AA123" s="22" t="s">
        <v>10</v>
      </c>
      <c r="AB123" s="24" t="s">
        <v>6</v>
      </c>
      <c r="AC123" s="20" t="s">
        <v>39</v>
      </c>
      <c r="AD123" s="14">
        <v>26914.05</v>
      </c>
      <c r="AE123" s="14">
        <v>26932.880000000001</v>
      </c>
      <c r="AF123" s="14">
        <v>26181.407999999999</v>
      </c>
      <c r="AG123" s="14">
        <v>27065.52</v>
      </c>
      <c r="AH123" s="14">
        <v>29448.287999999997</v>
      </c>
      <c r="AI123" s="14">
        <v>24972.04</v>
      </c>
      <c r="AJ123" s="14">
        <v>21294.845999999998</v>
      </c>
      <c r="AK123" s="21"/>
    </row>
    <row r="124" spans="3:37" s="11" customFormat="1" ht="12" x14ac:dyDescent="0.2">
      <c r="C124" s="23" t="s">
        <v>10</v>
      </c>
      <c r="D124" s="48" t="s">
        <v>6</v>
      </c>
      <c r="E124" s="17" t="s">
        <v>37</v>
      </c>
      <c r="F124" s="13">
        <v>73419</v>
      </c>
      <c r="G124" s="13">
        <v>54133</v>
      </c>
      <c r="H124" s="13">
        <v>45140</v>
      </c>
      <c r="I124" s="13">
        <v>29578</v>
      </c>
      <c r="J124" s="13">
        <v>21247</v>
      </c>
      <c r="K124" s="13">
        <v>17848</v>
      </c>
      <c r="L124" s="13">
        <v>15220</v>
      </c>
      <c r="M124" s="13"/>
      <c r="O124" s="23" t="s">
        <v>10</v>
      </c>
      <c r="P124" s="25" t="s">
        <v>6</v>
      </c>
      <c r="Q124" s="17" t="s">
        <v>37</v>
      </c>
      <c r="R124" s="18">
        <v>7.3</v>
      </c>
      <c r="S124" s="18">
        <v>9.4</v>
      </c>
      <c r="T124" s="18">
        <v>9.9</v>
      </c>
      <c r="U124" s="18">
        <v>14.4</v>
      </c>
      <c r="V124" s="18">
        <v>19.100000000000001</v>
      </c>
      <c r="W124" s="18">
        <v>18.899999999999999</v>
      </c>
      <c r="X124" s="18">
        <v>19.600000000000001</v>
      </c>
      <c r="Y124" s="18"/>
      <c r="AA124" s="23" t="s">
        <v>10</v>
      </c>
      <c r="AB124" s="25" t="s">
        <v>6</v>
      </c>
      <c r="AC124" s="17" t="s">
        <v>37</v>
      </c>
      <c r="AD124" s="13">
        <v>10719.173999999999</v>
      </c>
      <c r="AE124" s="13">
        <v>10177.004000000001</v>
      </c>
      <c r="AF124" s="13">
        <v>8937.7199999999993</v>
      </c>
      <c r="AG124" s="13">
        <v>8518.4639999999999</v>
      </c>
      <c r="AH124" s="13">
        <v>8116.3540000000003</v>
      </c>
      <c r="AI124" s="13">
        <v>6746.543999999999</v>
      </c>
      <c r="AJ124" s="13">
        <v>5966.24</v>
      </c>
      <c r="AK124" s="18"/>
    </row>
    <row r="125" spans="3:37" s="11" customFormat="1" ht="12" x14ac:dyDescent="0.2">
      <c r="C125" s="23" t="s">
        <v>10</v>
      </c>
      <c r="D125" s="48" t="s">
        <v>6</v>
      </c>
      <c r="E125" s="17" t="s">
        <v>38</v>
      </c>
      <c r="F125" s="13">
        <v>318707</v>
      </c>
      <c r="G125" s="13">
        <v>271838</v>
      </c>
      <c r="H125" s="13">
        <v>213906</v>
      </c>
      <c r="I125" s="13">
        <v>172527</v>
      </c>
      <c r="J125" s="13">
        <v>128869</v>
      </c>
      <c r="K125" s="13">
        <v>104869</v>
      </c>
      <c r="L125" s="13">
        <v>83842</v>
      </c>
      <c r="M125" s="13"/>
      <c r="O125" s="23" t="s">
        <v>10</v>
      </c>
      <c r="P125" s="25" t="s">
        <v>6</v>
      </c>
      <c r="Q125" s="17" t="s">
        <v>38</v>
      </c>
      <c r="R125" s="18">
        <v>3.4</v>
      </c>
      <c r="S125" s="18">
        <v>4</v>
      </c>
      <c r="T125" s="18">
        <v>4.5</v>
      </c>
      <c r="U125" s="18">
        <v>5.8</v>
      </c>
      <c r="V125" s="18">
        <v>7.7</v>
      </c>
      <c r="W125" s="18">
        <v>7.7</v>
      </c>
      <c r="X125" s="18">
        <v>8.3000000000000007</v>
      </c>
      <c r="Y125" s="18"/>
      <c r="AA125" s="23" t="s">
        <v>10</v>
      </c>
      <c r="AB125" s="25" t="s">
        <v>6</v>
      </c>
      <c r="AC125" s="17" t="s">
        <v>38</v>
      </c>
      <c r="AD125" s="13">
        <v>21672.076000000001</v>
      </c>
      <c r="AE125" s="13">
        <v>21747.040000000001</v>
      </c>
      <c r="AF125" s="13">
        <v>19251.54</v>
      </c>
      <c r="AG125" s="13">
        <v>20013.131999999998</v>
      </c>
      <c r="AH125" s="13">
        <v>19845.826000000001</v>
      </c>
      <c r="AI125" s="13">
        <v>16149.826000000001</v>
      </c>
      <c r="AJ125" s="13">
        <v>13917.772000000003</v>
      </c>
      <c r="AK125" s="18"/>
    </row>
    <row r="126" spans="3:37" s="11" customFormat="1" ht="12" x14ac:dyDescent="0.2">
      <c r="C126" s="23" t="s">
        <v>10</v>
      </c>
      <c r="D126" s="48" t="s">
        <v>6</v>
      </c>
      <c r="E126" s="17" t="s">
        <v>40</v>
      </c>
      <c r="F126" s="13"/>
      <c r="G126" s="13"/>
      <c r="H126" s="13">
        <v>127160</v>
      </c>
      <c r="I126" s="13">
        <v>115407</v>
      </c>
      <c r="J126" s="13">
        <v>137583</v>
      </c>
      <c r="K126" s="13">
        <v>123545</v>
      </c>
      <c r="L126" s="13">
        <v>95091</v>
      </c>
      <c r="M126" s="13"/>
      <c r="O126" s="23" t="s">
        <v>10</v>
      </c>
      <c r="P126" s="25" t="s">
        <v>6</v>
      </c>
      <c r="Q126" s="17" t="s">
        <v>40</v>
      </c>
      <c r="R126" s="18"/>
      <c r="S126" s="18"/>
      <c r="T126" s="18">
        <v>5.8</v>
      </c>
      <c r="U126" s="18">
        <v>7.1</v>
      </c>
      <c r="V126" s="18">
        <v>7.7</v>
      </c>
      <c r="W126" s="18">
        <v>7.7</v>
      </c>
      <c r="X126" s="18">
        <v>7.6</v>
      </c>
      <c r="Y126" s="18"/>
      <c r="AA126" s="23" t="s">
        <v>10</v>
      </c>
      <c r="AB126" s="25" t="s">
        <v>6</v>
      </c>
      <c r="AC126" s="17" t="s">
        <v>40</v>
      </c>
      <c r="AD126" s="13">
        <v>0</v>
      </c>
      <c r="AE126" s="13">
        <v>0</v>
      </c>
      <c r="AF126" s="13">
        <v>14750.56</v>
      </c>
      <c r="AG126" s="13">
        <v>16387.793999999998</v>
      </c>
      <c r="AH126" s="13">
        <v>21187.782000000003</v>
      </c>
      <c r="AI126" s="13">
        <v>19025.93</v>
      </c>
      <c r="AJ126" s="13">
        <v>14453.832</v>
      </c>
      <c r="AK126" s="18"/>
    </row>
    <row r="127" spans="3:37" s="11" customFormat="1" ht="12" x14ac:dyDescent="0.2">
      <c r="C127" s="23" t="s">
        <v>10</v>
      </c>
      <c r="D127" s="48" t="s">
        <v>6</v>
      </c>
      <c r="E127" s="17" t="s">
        <v>41</v>
      </c>
      <c r="F127" s="13"/>
      <c r="G127" s="13"/>
      <c r="H127" s="13">
        <v>10482</v>
      </c>
      <c r="I127" s="13">
        <v>20807</v>
      </c>
      <c r="J127" s="13">
        <v>19054</v>
      </c>
      <c r="K127" s="13">
        <v>19398</v>
      </c>
      <c r="L127" s="13">
        <v>14620</v>
      </c>
      <c r="M127" s="13"/>
      <c r="O127" s="23" t="s">
        <v>10</v>
      </c>
      <c r="P127" s="25" t="s">
        <v>6</v>
      </c>
      <c r="Q127" s="17" t="s">
        <v>41</v>
      </c>
      <c r="R127" s="18"/>
      <c r="S127" s="18"/>
      <c r="T127" s="18">
        <v>21.1</v>
      </c>
      <c r="U127" s="18">
        <v>16.100000000000001</v>
      </c>
      <c r="V127" s="18">
        <v>20.100000000000001</v>
      </c>
      <c r="W127" s="18">
        <v>17.899999999999999</v>
      </c>
      <c r="X127" s="18">
        <v>20.2</v>
      </c>
      <c r="Y127" s="18"/>
      <c r="AA127" s="23" t="s">
        <v>10</v>
      </c>
      <c r="AB127" s="25" t="s">
        <v>6</v>
      </c>
      <c r="AC127" s="17" t="s">
        <v>41</v>
      </c>
      <c r="AD127" s="13">
        <v>0</v>
      </c>
      <c r="AE127" s="13">
        <v>0</v>
      </c>
      <c r="AF127" s="13">
        <v>4423.4040000000005</v>
      </c>
      <c r="AG127" s="13">
        <v>6699.8540000000003</v>
      </c>
      <c r="AH127" s="13">
        <v>7659.7080000000005</v>
      </c>
      <c r="AI127" s="13">
        <v>6944.4839999999995</v>
      </c>
      <c r="AJ127" s="13">
        <v>5906.48</v>
      </c>
      <c r="AK127" s="18"/>
    </row>
    <row r="128" spans="3:37" s="11" customFormat="1" ht="12" x14ac:dyDescent="0.2">
      <c r="C128" s="23" t="s">
        <v>10</v>
      </c>
      <c r="D128" s="48" t="s">
        <v>6</v>
      </c>
      <c r="E128" s="17" t="s">
        <v>42</v>
      </c>
      <c r="F128" s="13">
        <v>146155</v>
      </c>
      <c r="G128" s="13">
        <v>138389</v>
      </c>
      <c r="H128" s="13">
        <v>137642</v>
      </c>
      <c r="I128" s="13">
        <v>136214</v>
      </c>
      <c r="J128" s="13">
        <v>156637</v>
      </c>
      <c r="K128" s="13">
        <v>142943</v>
      </c>
      <c r="L128" s="13">
        <v>109711</v>
      </c>
      <c r="M128" s="13"/>
      <c r="O128" s="23" t="s">
        <v>10</v>
      </c>
      <c r="P128" s="25" t="s">
        <v>6</v>
      </c>
      <c r="Q128" s="17" t="s">
        <v>42</v>
      </c>
      <c r="R128" s="18">
        <v>5.5</v>
      </c>
      <c r="S128" s="18">
        <v>5.8</v>
      </c>
      <c r="T128" s="18">
        <v>5.8</v>
      </c>
      <c r="U128" s="18">
        <v>6.3</v>
      </c>
      <c r="V128" s="18">
        <v>7</v>
      </c>
      <c r="W128" s="18">
        <v>6.8</v>
      </c>
      <c r="X128" s="18">
        <v>7.4</v>
      </c>
      <c r="Y128" s="18"/>
      <c r="AA128" s="23" t="s">
        <v>10</v>
      </c>
      <c r="AB128" s="25" t="s">
        <v>6</v>
      </c>
      <c r="AC128" s="17" t="s">
        <v>42</v>
      </c>
      <c r="AD128" s="13">
        <v>16077.05</v>
      </c>
      <c r="AE128" s="13">
        <v>16053.124</v>
      </c>
      <c r="AF128" s="13">
        <v>15966.472</v>
      </c>
      <c r="AG128" s="13">
        <v>17162.964</v>
      </c>
      <c r="AH128" s="13">
        <v>21929.18</v>
      </c>
      <c r="AI128" s="13">
        <v>19440.248</v>
      </c>
      <c r="AJ128" s="13">
        <v>16237.228000000001</v>
      </c>
      <c r="AK128" s="18"/>
    </row>
    <row r="129" spans="3:37" s="11" customFormat="1" ht="12" x14ac:dyDescent="0.2">
      <c r="C129" s="23" t="s">
        <v>10</v>
      </c>
      <c r="D129" s="48" t="s">
        <v>6</v>
      </c>
      <c r="E129" s="17" t="s">
        <v>43</v>
      </c>
      <c r="F129" s="13"/>
      <c r="G129" s="13"/>
      <c r="H129" s="13"/>
      <c r="I129" s="13"/>
      <c r="J129" s="13"/>
      <c r="K129" s="13"/>
      <c r="L129" s="13"/>
      <c r="M129" s="13"/>
      <c r="O129" s="23" t="s">
        <v>10</v>
      </c>
      <c r="P129" s="25" t="s">
        <v>6</v>
      </c>
      <c r="Q129" s="17" t="s">
        <v>43</v>
      </c>
      <c r="R129" s="18"/>
      <c r="S129" s="18"/>
      <c r="T129" s="18"/>
      <c r="U129" s="18"/>
      <c r="V129" s="18"/>
      <c r="W129" s="18"/>
      <c r="X129" s="18"/>
      <c r="Y129" s="18"/>
      <c r="AA129" s="23" t="s">
        <v>10</v>
      </c>
      <c r="AB129" s="25" t="s">
        <v>6</v>
      </c>
      <c r="AC129" s="17" t="s">
        <v>43</v>
      </c>
      <c r="AD129" s="13"/>
      <c r="AE129" s="13"/>
      <c r="AF129" s="13"/>
      <c r="AG129" s="13"/>
      <c r="AH129" s="13"/>
      <c r="AI129" s="13"/>
      <c r="AJ129" s="13"/>
      <c r="AK129" s="18"/>
    </row>
    <row r="130" spans="3:37" s="19" customFormat="1" ht="12" x14ac:dyDescent="0.2">
      <c r="C130" s="22" t="s">
        <v>8</v>
      </c>
      <c r="D130" s="49" t="s">
        <v>7</v>
      </c>
      <c r="E130" s="20" t="s">
        <v>78</v>
      </c>
      <c r="F130" s="14">
        <v>2500745</v>
      </c>
      <c r="G130" s="14">
        <v>2562374</v>
      </c>
      <c r="H130" s="14">
        <v>2522712</v>
      </c>
      <c r="I130" s="14">
        <v>2572289</v>
      </c>
      <c r="J130" s="14">
        <v>2415042</v>
      </c>
      <c r="K130" s="14">
        <v>2441363</v>
      </c>
      <c r="L130" s="14">
        <v>2370135</v>
      </c>
      <c r="M130" s="14"/>
      <c r="O130" s="22" t="s">
        <v>8</v>
      </c>
      <c r="P130" s="24" t="s">
        <v>7</v>
      </c>
      <c r="Q130" s="20" t="s">
        <v>39</v>
      </c>
      <c r="R130" s="21">
        <v>1.2</v>
      </c>
      <c r="S130" s="21">
        <v>1.4</v>
      </c>
      <c r="T130" s="21">
        <v>1.2</v>
      </c>
      <c r="U130" s="21">
        <v>1.3</v>
      </c>
      <c r="V130" s="21">
        <v>1.7</v>
      </c>
      <c r="W130" s="21">
        <v>1.5</v>
      </c>
      <c r="X130" s="21">
        <v>1.4</v>
      </c>
      <c r="Y130" s="21"/>
      <c r="AA130" s="22" t="s">
        <v>8</v>
      </c>
      <c r="AB130" s="24" t="s">
        <v>7</v>
      </c>
      <c r="AC130" s="20" t="s">
        <v>39</v>
      </c>
      <c r="AD130" s="14">
        <v>60017.88</v>
      </c>
      <c r="AE130" s="14">
        <v>71746.471999999994</v>
      </c>
      <c r="AF130" s="14">
        <v>60545.087999999996</v>
      </c>
      <c r="AG130" s="14">
        <v>66879.51400000001</v>
      </c>
      <c r="AH130" s="14">
        <v>82111.428</v>
      </c>
      <c r="AI130" s="14">
        <v>73240.89</v>
      </c>
      <c r="AJ130" s="14">
        <v>66363.78</v>
      </c>
      <c r="AK130" s="21"/>
    </row>
    <row r="131" spans="3:37" s="11" customFormat="1" ht="12" x14ac:dyDescent="0.2">
      <c r="C131" s="23" t="s">
        <v>8</v>
      </c>
      <c r="D131" s="48" t="s">
        <v>7</v>
      </c>
      <c r="E131" s="17" t="s">
        <v>37</v>
      </c>
      <c r="F131" s="13">
        <v>191535</v>
      </c>
      <c r="G131" s="13">
        <v>156494</v>
      </c>
      <c r="H131" s="13">
        <v>163066</v>
      </c>
      <c r="I131" s="13">
        <v>163597</v>
      </c>
      <c r="J131" s="13">
        <v>140403</v>
      </c>
      <c r="K131" s="13">
        <v>143772</v>
      </c>
      <c r="L131" s="13">
        <v>109195</v>
      </c>
      <c r="M131" s="13"/>
      <c r="O131" s="23" t="s">
        <v>8</v>
      </c>
      <c r="P131" s="25" t="s">
        <v>7</v>
      </c>
      <c r="Q131" s="17" t="s">
        <v>37</v>
      </c>
      <c r="R131" s="18">
        <v>5.9</v>
      </c>
      <c r="S131" s="18">
        <v>6.8</v>
      </c>
      <c r="T131" s="18">
        <v>5.9</v>
      </c>
      <c r="U131" s="18">
        <v>6.6</v>
      </c>
      <c r="V131" s="18">
        <v>8</v>
      </c>
      <c r="W131" s="18">
        <v>8.3000000000000007</v>
      </c>
      <c r="X131" s="18">
        <v>8.6</v>
      </c>
      <c r="Y131" s="18"/>
      <c r="AA131" s="23" t="s">
        <v>8</v>
      </c>
      <c r="AB131" s="25" t="s">
        <v>7</v>
      </c>
      <c r="AC131" s="17" t="s">
        <v>37</v>
      </c>
      <c r="AD131" s="13">
        <v>22601.13</v>
      </c>
      <c r="AE131" s="13">
        <v>21283.183999999997</v>
      </c>
      <c r="AF131" s="13">
        <v>19241.788</v>
      </c>
      <c r="AG131" s="13">
        <v>21594.804</v>
      </c>
      <c r="AH131" s="13">
        <v>22464.48</v>
      </c>
      <c r="AI131" s="13">
        <v>23866.152000000002</v>
      </c>
      <c r="AJ131" s="13">
        <v>18781.54</v>
      </c>
      <c r="AK131" s="18"/>
    </row>
    <row r="132" spans="3:37" s="11" customFormat="1" ht="12" x14ac:dyDescent="0.2">
      <c r="C132" s="23" t="s">
        <v>8</v>
      </c>
      <c r="D132" s="48" t="s">
        <v>7</v>
      </c>
      <c r="E132" s="17" t="s">
        <v>38</v>
      </c>
      <c r="F132" s="13">
        <v>845594</v>
      </c>
      <c r="G132" s="13">
        <v>885157</v>
      </c>
      <c r="H132" s="13">
        <v>897218</v>
      </c>
      <c r="I132" s="13">
        <v>897684</v>
      </c>
      <c r="J132" s="13">
        <v>763286</v>
      </c>
      <c r="K132" s="13">
        <v>706426</v>
      </c>
      <c r="L132" s="13">
        <v>606210</v>
      </c>
      <c r="M132" s="13"/>
      <c r="O132" s="23" t="s">
        <v>8</v>
      </c>
      <c r="P132" s="25" t="s">
        <v>7</v>
      </c>
      <c r="Q132" s="17" t="s">
        <v>38</v>
      </c>
      <c r="R132" s="18">
        <v>2.4</v>
      </c>
      <c r="S132" s="18">
        <v>2.8</v>
      </c>
      <c r="T132" s="18">
        <v>2.4</v>
      </c>
      <c r="U132" s="18">
        <v>2.7</v>
      </c>
      <c r="V132" s="18">
        <v>3</v>
      </c>
      <c r="W132" s="18">
        <v>3.9</v>
      </c>
      <c r="X132" s="18">
        <v>3.6</v>
      </c>
      <c r="Y132" s="18"/>
      <c r="AA132" s="23" t="s">
        <v>8</v>
      </c>
      <c r="AB132" s="25" t="s">
        <v>7</v>
      </c>
      <c r="AC132" s="17" t="s">
        <v>38</v>
      </c>
      <c r="AD132" s="13">
        <v>40588.511999999995</v>
      </c>
      <c r="AE132" s="13">
        <v>49568.791999999994</v>
      </c>
      <c r="AF132" s="13">
        <v>43066.463999999993</v>
      </c>
      <c r="AG132" s="13">
        <v>48474.936000000009</v>
      </c>
      <c r="AH132" s="13">
        <v>45797.16</v>
      </c>
      <c r="AI132" s="13">
        <v>55101.227999999996</v>
      </c>
      <c r="AJ132" s="13">
        <v>43647.12</v>
      </c>
      <c r="AK132" s="18"/>
    </row>
    <row r="133" spans="3:37" s="11" customFormat="1" ht="12" x14ac:dyDescent="0.2">
      <c r="C133" s="23" t="s">
        <v>8</v>
      </c>
      <c r="D133" s="48" t="s">
        <v>7</v>
      </c>
      <c r="E133" s="17" t="s">
        <v>40</v>
      </c>
      <c r="F133" s="13"/>
      <c r="G133" s="13"/>
      <c r="H133" s="13">
        <v>1002096</v>
      </c>
      <c r="I133" s="13">
        <v>967547</v>
      </c>
      <c r="J133" s="13">
        <v>935185</v>
      </c>
      <c r="K133" s="13">
        <v>922655</v>
      </c>
      <c r="L133" s="13">
        <v>888238</v>
      </c>
      <c r="M133" s="13"/>
      <c r="O133" s="23" t="s">
        <v>8</v>
      </c>
      <c r="P133" s="25" t="s">
        <v>7</v>
      </c>
      <c r="Q133" s="17" t="s">
        <v>40</v>
      </c>
      <c r="R133" s="18"/>
      <c r="S133" s="18"/>
      <c r="T133" s="18">
        <v>2</v>
      </c>
      <c r="U133" s="18">
        <v>2.7</v>
      </c>
      <c r="V133" s="18">
        <v>3</v>
      </c>
      <c r="W133" s="18">
        <v>3.1</v>
      </c>
      <c r="X133" s="18">
        <v>2.9</v>
      </c>
      <c r="Y133" s="18"/>
      <c r="AA133" s="23" t="s">
        <v>8</v>
      </c>
      <c r="AB133" s="25" t="s">
        <v>7</v>
      </c>
      <c r="AC133" s="17" t="s">
        <v>40</v>
      </c>
      <c r="AD133" s="13">
        <v>0</v>
      </c>
      <c r="AE133" s="13">
        <v>0</v>
      </c>
      <c r="AF133" s="13">
        <v>40083.839999999997</v>
      </c>
      <c r="AG133" s="13">
        <v>52247.538000000008</v>
      </c>
      <c r="AH133" s="13">
        <v>56111.1</v>
      </c>
      <c r="AI133" s="13">
        <v>57204.61</v>
      </c>
      <c r="AJ133" s="13">
        <v>51517.803999999996</v>
      </c>
      <c r="AK133" s="18"/>
    </row>
    <row r="134" spans="3:37" s="11" customFormat="1" ht="12" x14ac:dyDescent="0.2">
      <c r="C134" s="23" t="s">
        <v>8</v>
      </c>
      <c r="D134" s="48" t="s">
        <v>7</v>
      </c>
      <c r="E134" s="17" t="s">
        <v>41</v>
      </c>
      <c r="F134" s="13"/>
      <c r="G134" s="13"/>
      <c r="H134" s="13">
        <v>311619</v>
      </c>
      <c r="I134" s="13">
        <v>332853</v>
      </c>
      <c r="J134" s="13">
        <v>381050</v>
      </c>
      <c r="K134" s="13">
        <v>428912</v>
      </c>
      <c r="L134" s="13">
        <v>488121</v>
      </c>
      <c r="M134" s="13"/>
      <c r="O134" s="23" t="s">
        <v>8</v>
      </c>
      <c r="P134" s="25" t="s">
        <v>7</v>
      </c>
      <c r="Q134" s="17" t="s">
        <v>41</v>
      </c>
      <c r="R134" s="18"/>
      <c r="S134" s="18"/>
      <c r="T134" s="18">
        <v>4.0999999999999996</v>
      </c>
      <c r="U134" s="18">
        <v>4.5</v>
      </c>
      <c r="V134" s="18">
        <v>4.5999999999999996</v>
      </c>
      <c r="W134" s="18">
        <v>4.5</v>
      </c>
      <c r="X134" s="18">
        <v>3.9</v>
      </c>
      <c r="Y134" s="18"/>
      <c r="AA134" s="23" t="s">
        <v>8</v>
      </c>
      <c r="AB134" s="25" t="s">
        <v>7</v>
      </c>
      <c r="AC134" s="17" t="s">
        <v>41</v>
      </c>
      <c r="AD134" s="13">
        <v>0</v>
      </c>
      <c r="AE134" s="13">
        <v>0</v>
      </c>
      <c r="AF134" s="13">
        <v>25552.757999999998</v>
      </c>
      <c r="AG134" s="13">
        <v>29956.77</v>
      </c>
      <c r="AH134" s="13">
        <v>35056.6</v>
      </c>
      <c r="AI134" s="13">
        <v>38602.080000000002</v>
      </c>
      <c r="AJ134" s="13">
        <v>38073.437999999995</v>
      </c>
      <c r="AK134" s="18"/>
    </row>
    <row r="135" spans="3:37" s="11" customFormat="1" ht="12" x14ac:dyDescent="0.2">
      <c r="C135" s="23" t="s">
        <v>8</v>
      </c>
      <c r="D135" s="48" t="s">
        <v>7</v>
      </c>
      <c r="E135" s="17" t="s">
        <v>42</v>
      </c>
      <c r="F135" s="13">
        <v>1282533</v>
      </c>
      <c r="G135" s="13">
        <v>1340065</v>
      </c>
      <c r="H135" s="13">
        <v>1313715</v>
      </c>
      <c r="I135" s="13">
        <v>1300400</v>
      </c>
      <c r="J135" s="13">
        <v>1316235</v>
      </c>
      <c r="K135" s="13">
        <v>1351567</v>
      </c>
      <c r="L135" s="13">
        <v>1376359</v>
      </c>
      <c r="M135" s="13"/>
      <c r="O135" s="23" t="s">
        <v>8</v>
      </c>
      <c r="P135" s="25" t="s">
        <v>7</v>
      </c>
      <c r="Q135" s="17" t="s">
        <v>42</v>
      </c>
      <c r="R135" s="18">
        <v>2</v>
      </c>
      <c r="S135" s="18">
        <v>1.7</v>
      </c>
      <c r="T135" s="18">
        <v>2</v>
      </c>
      <c r="U135" s="18">
        <v>2.2999999999999998</v>
      </c>
      <c r="V135" s="18">
        <v>2.6</v>
      </c>
      <c r="W135" s="18">
        <v>2.6</v>
      </c>
      <c r="X135" s="18">
        <v>2.4</v>
      </c>
      <c r="Y135" s="18"/>
      <c r="AA135" s="23" t="s">
        <v>8</v>
      </c>
      <c r="AB135" s="25" t="s">
        <v>7</v>
      </c>
      <c r="AC135" s="17" t="s">
        <v>42</v>
      </c>
      <c r="AD135" s="13">
        <v>51301.32</v>
      </c>
      <c r="AE135" s="13">
        <v>45562.21</v>
      </c>
      <c r="AF135" s="13">
        <v>52548.6</v>
      </c>
      <c r="AG135" s="13">
        <v>59818.400000000001</v>
      </c>
      <c r="AH135" s="13">
        <v>68444.22</v>
      </c>
      <c r="AI135" s="13">
        <v>70281.483999999997</v>
      </c>
      <c r="AJ135" s="13">
        <v>66065.232000000004</v>
      </c>
      <c r="AK135" s="18"/>
    </row>
    <row r="136" spans="3:37" s="11" customFormat="1" ht="12" x14ac:dyDescent="0.2">
      <c r="C136" s="23" t="s">
        <v>8</v>
      </c>
      <c r="D136" s="48" t="s">
        <v>7</v>
      </c>
      <c r="E136" s="17" t="s">
        <v>43</v>
      </c>
      <c r="F136" s="6">
        <v>181083</v>
      </c>
      <c r="G136" s="13">
        <v>180658</v>
      </c>
      <c r="H136" s="13">
        <v>148713</v>
      </c>
      <c r="I136" s="13">
        <v>210608</v>
      </c>
      <c r="J136" s="13">
        <v>195118</v>
      </c>
      <c r="K136" s="13">
        <v>239598</v>
      </c>
      <c r="L136" s="13">
        <v>278371</v>
      </c>
      <c r="M136" s="13"/>
      <c r="O136" s="23" t="s">
        <v>8</v>
      </c>
      <c r="P136" s="25" t="s">
        <v>7</v>
      </c>
      <c r="Q136" s="17" t="s">
        <v>43</v>
      </c>
      <c r="R136" s="11">
        <v>5.9</v>
      </c>
      <c r="S136" s="18">
        <v>6.8</v>
      </c>
      <c r="T136" s="18">
        <v>7.3</v>
      </c>
      <c r="U136" s="18">
        <v>5.7</v>
      </c>
      <c r="V136" s="18">
        <v>7.2</v>
      </c>
      <c r="W136" s="18">
        <v>6.6</v>
      </c>
      <c r="X136" s="18">
        <v>5.3</v>
      </c>
      <c r="Y136" s="18"/>
      <c r="AA136" s="23" t="s">
        <v>8</v>
      </c>
      <c r="AB136" s="25" t="s">
        <v>7</v>
      </c>
      <c r="AC136" s="17" t="s">
        <v>43</v>
      </c>
      <c r="AD136" s="12">
        <v>21367.793999999998</v>
      </c>
      <c r="AE136" s="13">
        <v>24569.487999999998</v>
      </c>
      <c r="AF136" s="13">
        <v>21712.097999999998</v>
      </c>
      <c r="AG136" s="13">
        <v>24009.312000000002</v>
      </c>
      <c r="AH136" s="13">
        <v>28096.992000000002</v>
      </c>
      <c r="AI136" s="13">
        <v>31626.935999999998</v>
      </c>
      <c r="AJ136" s="13">
        <v>29507.326000000001</v>
      </c>
      <c r="AK136" s="18"/>
    </row>
    <row r="137" spans="3:37" s="19" customFormat="1" ht="12" x14ac:dyDescent="0.2">
      <c r="C137" s="22" t="s">
        <v>9</v>
      </c>
      <c r="D137" s="49" t="s">
        <v>7</v>
      </c>
      <c r="E137" s="20" t="s">
        <v>78</v>
      </c>
      <c r="F137" s="14">
        <v>1322349</v>
      </c>
      <c r="G137" s="14">
        <v>1357760</v>
      </c>
      <c r="H137" s="14">
        <v>1337290</v>
      </c>
      <c r="I137" s="14">
        <v>1382797</v>
      </c>
      <c r="J137" s="14">
        <v>1317278</v>
      </c>
      <c r="K137" s="14">
        <v>1350013</v>
      </c>
      <c r="L137" s="14">
        <v>1360575</v>
      </c>
      <c r="M137" s="14"/>
      <c r="O137" s="22" t="s">
        <v>9</v>
      </c>
      <c r="P137" s="24" t="s">
        <v>7</v>
      </c>
      <c r="Q137" s="20" t="s">
        <v>39</v>
      </c>
      <c r="R137" s="21">
        <v>2</v>
      </c>
      <c r="S137" s="21">
        <v>1.7</v>
      </c>
      <c r="T137" s="21">
        <v>2</v>
      </c>
      <c r="U137" s="21">
        <v>2.2999999999999998</v>
      </c>
      <c r="V137" s="21">
        <v>2.6</v>
      </c>
      <c r="W137" s="21">
        <v>2.6</v>
      </c>
      <c r="X137" s="21">
        <v>2.4</v>
      </c>
      <c r="Y137" s="21"/>
      <c r="AA137" s="22" t="s">
        <v>9</v>
      </c>
      <c r="AB137" s="24" t="s">
        <v>7</v>
      </c>
      <c r="AC137" s="20" t="s">
        <v>39</v>
      </c>
      <c r="AD137" s="14">
        <v>52893.96</v>
      </c>
      <c r="AE137" s="14">
        <v>46163.839999999997</v>
      </c>
      <c r="AF137" s="14">
        <v>53491.6</v>
      </c>
      <c r="AG137" s="14">
        <v>63608.661999999989</v>
      </c>
      <c r="AH137" s="14">
        <v>68498.456000000006</v>
      </c>
      <c r="AI137" s="14">
        <v>70200.676000000007</v>
      </c>
      <c r="AJ137" s="14">
        <v>65307.6</v>
      </c>
      <c r="AK137" s="21"/>
    </row>
    <row r="138" spans="3:37" s="11" customFormat="1" ht="12" x14ac:dyDescent="0.2">
      <c r="C138" s="23" t="s">
        <v>9</v>
      </c>
      <c r="D138" s="48" t="s">
        <v>7</v>
      </c>
      <c r="E138" s="17" t="s">
        <v>37</v>
      </c>
      <c r="F138" s="13">
        <v>109259</v>
      </c>
      <c r="G138" s="13">
        <v>75291</v>
      </c>
      <c r="H138" s="13">
        <v>92558</v>
      </c>
      <c r="I138" s="13">
        <v>91100</v>
      </c>
      <c r="J138" s="13">
        <v>72128</v>
      </c>
      <c r="K138" s="13">
        <v>78572</v>
      </c>
      <c r="L138" s="13">
        <v>64292</v>
      </c>
      <c r="M138" s="13"/>
      <c r="O138" s="23" t="s">
        <v>9</v>
      </c>
      <c r="P138" s="25" t="s">
        <v>7</v>
      </c>
      <c r="Q138" s="17" t="s">
        <v>37</v>
      </c>
      <c r="R138" s="18">
        <v>7.3</v>
      </c>
      <c r="S138" s="18">
        <v>9.8000000000000007</v>
      </c>
      <c r="T138" s="18">
        <v>7.7</v>
      </c>
      <c r="U138" s="18">
        <v>8.5</v>
      </c>
      <c r="V138" s="18">
        <v>10.7</v>
      </c>
      <c r="W138" s="18">
        <v>10.9</v>
      </c>
      <c r="X138" s="18">
        <v>11.2</v>
      </c>
      <c r="Y138" s="18"/>
      <c r="AA138" s="23" t="s">
        <v>9</v>
      </c>
      <c r="AB138" s="25" t="s">
        <v>7</v>
      </c>
      <c r="AC138" s="17" t="s">
        <v>37</v>
      </c>
      <c r="AD138" s="13">
        <v>15951.813999999998</v>
      </c>
      <c r="AE138" s="13">
        <v>14757.036</v>
      </c>
      <c r="AF138" s="13">
        <v>14253.931999999999</v>
      </c>
      <c r="AG138" s="13">
        <v>15487</v>
      </c>
      <c r="AH138" s="13">
        <v>15435.392</v>
      </c>
      <c r="AI138" s="13">
        <v>17128.696</v>
      </c>
      <c r="AJ138" s="13">
        <v>14401.407999999998</v>
      </c>
      <c r="AK138" s="18"/>
    </row>
    <row r="139" spans="3:37" s="11" customFormat="1" ht="12" x14ac:dyDescent="0.2">
      <c r="C139" s="23" t="s">
        <v>9</v>
      </c>
      <c r="D139" s="48" t="s">
        <v>7</v>
      </c>
      <c r="E139" s="17" t="s">
        <v>38</v>
      </c>
      <c r="F139" s="13">
        <v>418617</v>
      </c>
      <c r="G139" s="13">
        <v>414046</v>
      </c>
      <c r="H139" s="13">
        <v>419043</v>
      </c>
      <c r="I139" s="13">
        <v>429603</v>
      </c>
      <c r="J139" s="13">
        <v>374507</v>
      </c>
      <c r="K139" s="13">
        <v>343733</v>
      </c>
      <c r="L139" s="13">
        <v>286216</v>
      </c>
      <c r="M139" s="13"/>
      <c r="O139" s="23" t="s">
        <v>9</v>
      </c>
      <c r="P139" s="25" t="s">
        <v>7</v>
      </c>
      <c r="Q139" s="17" t="s">
        <v>38</v>
      </c>
      <c r="R139" s="18">
        <v>3.5</v>
      </c>
      <c r="S139" s="18">
        <v>4.0999999999999996</v>
      </c>
      <c r="T139" s="18">
        <v>3.5</v>
      </c>
      <c r="U139" s="18">
        <v>3.9</v>
      </c>
      <c r="V139" s="18">
        <v>4.5999999999999996</v>
      </c>
      <c r="W139" s="18">
        <v>5.2</v>
      </c>
      <c r="X139" s="18">
        <v>5.3</v>
      </c>
      <c r="Y139" s="18"/>
      <c r="AA139" s="23" t="s">
        <v>9</v>
      </c>
      <c r="AB139" s="25" t="s">
        <v>7</v>
      </c>
      <c r="AC139" s="17" t="s">
        <v>38</v>
      </c>
      <c r="AD139" s="13">
        <v>29303.19</v>
      </c>
      <c r="AE139" s="13">
        <v>33951.771999999997</v>
      </c>
      <c r="AF139" s="13">
        <v>29333.01</v>
      </c>
      <c r="AG139" s="13">
        <v>33509.034</v>
      </c>
      <c r="AH139" s="13">
        <v>34454.644</v>
      </c>
      <c r="AI139" s="13">
        <v>35748.232000000004</v>
      </c>
      <c r="AJ139" s="13">
        <v>30338.896000000001</v>
      </c>
      <c r="AK139" s="18"/>
    </row>
    <row r="140" spans="3:37" s="11" customFormat="1" ht="12" x14ac:dyDescent="0.2">
      <c r="C140" s="23" t="s">
        <v>9</v>
      </c>
      <c r="D140" s="48" t="s">
        <v>7</v>
      </c>
      <c r="E140" s="17" t="s">
        <v>40</v>
      </c>
      <c r="F140" s="13"/>
      <c r="G140" s="13"/>
      <c r="H140" s="13">
        <v>544681</v>
      </c>
      <c r="I140" s="13">
        <v>527375</v>
      </c>
      <c r="J140" s="13">
        <v>515053</v>
      </c>
      <c r="K140" s="13">
        <v>513972</v>
      </c>
      <c r="L140" s="13">
        <v>503734</v>
      </c>
      <c r="M140" s="13"/>
      <c r="O140" s="23" t="s">
        <v>9</v>
      </c>
      <c r="P140" s="25" t="s">
        <v>7</v>
      </c>
      <c r="Q140" s="17" t="s">
        <v>40</v>
      </c>
      <c r="R140" s="18"/>
      <c r="S140" s="18"/>
      <c r="T140" s="18">
        <v>3.1</v>
      </c>
      <c r="U140" s="18">
        <v>3.4</v>
      </c>
      <c r="V140" s="18">
        <v>3.8</v>
      </c>
      <c r="W140" s="18">
        <v>3.9</v>
      </c>
      <c r="X140" s="18">
        <v>3.6</v>
      </c>
      <c r="Y140" s="18"/>
      <c r="AA140" s="23" t="s">
        <v>9</v>
      </c>
      <c r="AB140" s="25" t="s">
        <v>7</v>
      </c>
      <c r="AC140" s="17" t="s">
        <v>40</v>
      </c>
      <c r="AD140" s="13">
        <v>0</v>
      </c>
      <c r="AE140" s="13">
        <v>0</v>
      </c>
      <c r="AF140" s="13">
        <v>33770.222000000002</v>
      </c>
      <c r="AG140" s="13">
        <v>35861.5</v>
      </c>
      <c r="AH140" s="13">
        <v>39144.027999999998</v>
      </c>
      <c r="AI140" s="13">
        <v>40089.815999999999</v>
      </c>
      <c r="AJ140" s="13">
        <v>36268.848000000005</v>
      </c>
      <c r="AK140" s="18"/>
    </row>
    <row r="141" spans="3:37" s="11" customFormat="1" ht="12" x14ac:dyDescent="0.2">
      <c r="C141" s="23" t="s">
        <v>9</v>
      </c>
      <c r="D141" s="48" t="s">
        <v>7</v>
      </c>
      <c r="E141" s="17" t="s">
        <v>41</v>
      </c>
      <c r="F141" s="13"/>
      <c r="G141" s="13"/>
      <c r="H141" s="13">
        <v>194086</v>
      </c>
      <c r="I141" s="13">
        <v>212297</v>
      </c>
      <c r="J141" s="13">
        <v>229922</v>
      </c>
      <c r="K141" s="13">
        <v>271888</v>
      </c>
      <c r="L141" s="13">
        <v>319031</v>
      </c>
      <c r="M141" s="13"/>
      <c r="O141" s="23" t="s">
        <v>9</v>
      </c>
      <c r="P141" s="25" t="s">
        <v>7</v>
      </c>
      <c r="Q141" s="17" t="s">
        <v>41</v>
      </c>
      <c r="R141" s="18"/>
      <c r="S141" s="18"/>
      <c r="T141" s="18">
        <v>5.9</v>
      </c>
      <c r="U141" s="18">
        <v>5.7</v>
      </c>
      <c r="V141" s="18">
        <v>6.2</v>
      </c>
      <c r="W141" s="18">
        <v>5.7</v>
      </c>
      <c r="X141" s="18">
        <v>4.8</v>
      </c>
      <c r="Y141" s="18"/>
      <c r="AA141" s="23" t="s">
        <v>9</v>
      </c>
      <c r="AB141" s="25" t="s">
        <v>7</v>
      </c>
      <c r="AC141" s="17" t="s">
        <v>41</v>
      </c>
      <c r="AD141" s="13">
        <v>0</v>
      </c>
      <c r="AE141" s="13">
        <v>0</v>
      </c>
      <c r="AF141" s="13">
        <v>22902.148000000001</v>
      </c>
      <c r="AG141" s="13">
        <v>24201.858000000004</v>
      </c>
      <c r="AH141" s="13">
        <v>28510.328000000001</v>
      </c>
      <c r="AI141" s="13">
        <v>30995.232000000004</v>
      </c>
      <c r="AJ141" s="13">
        <v>30626.976000000002</v>
      </c>
      <c r="AK141" s="18"/>
    </row>
    <row r="142" spans="3:37" s="61" customFormat="1" ht="12" x14ac:dyDescent="0.2">
      <c r="C142" s="58" t="s">
        <v>9</v>
      </c>
      <c r="D142" s="59" t="s">
        <v>7</v>
      </c>
      <c r="E142" s="60" t="s">
        <v>42</v>
      </c>
      <c r="F142" s="13">
        <v>679622</v>
      </c>
      <c r="G142" s="13">
        <v>757768</v>
      </c>
      <c r="H142" s="13">
        <v>738767</v>
      </c>
      <c r="I142" s="13">
        <v>739672</v>
      </c>
      <c r="J142" s="13">
        <v>744975</v>
      </c>
      <c r="K142" s="13">
        <v>785860</v>
      </c>
      <c r="L142" s="13">
        <v>822765</v>
      </c>
      <c r="M142" s="13"/>
      <c r="O142" s="58" t="s">
        <v>9</v>
      </c>
      <c r="P142" s="62" t="s">
        <v>7</v>
      </c>
      <c r="Q142" s="60" t="s">
        <v>42</v>
      </c>
      <c r="R142" s="63">
        <v>3.1</v>
      </c>
      <c r="S142" s="63">
        <v>2.8</v>
      </c>
      <c r="T142" s="63">
        <v>3.1</v>
      </c>
      <c r="U142" s="63">
        <v>3.4</v>
      </c>
      <c r="V142" s="63">
        <v>3.8</v>
      </c>
      <c r="W142" s="63">
        <v>3.1</v>
      </c>
      <c r="X142" s="63">
        <v>2.9</v>
      </c>
      <c r="Y142" s="63"/>
      <c r="AA142" s="58" t="s">
        <v>9</v>
      </c>
      <c r="AB142" s="62" t="s">
        <v>7</v>
      </c>
      <c r="AC142" s="60" t="s">
        <v>42</v>
      </c>
      <c r="AD142" s="13">
        <v>42136.564000000006</v>
      </c>
      <c r="AE142" s="13">
        <v>42435.008000000002</v>
      </c>
      <c r="AF142" s="13">
        <v>45803.554000000004</v>
      </c>
      <c r="AG142" s="13">
        <v>50297.695999999996</v>
      </c>
      <c r="AH142" s="13">
        <v>56618.1</v>
      </c>
      <c r="AI142" s="13">
        <v>48723.32</v>
      </c>
      <c r="AJ142" s="13">
        <v>47720.37</v>
      </c>
      <c r="AK142" s="63"/>
    </row>
    <row r="143" spans="3:37" s="61" customFormat="1" ht="12" x14ac:dyDescent="0.2">
      <c r="C143" s="58" t="s">
        <v>9</v>
      </c>
      <c r="D143" s="59" t="s">
        <v>7</v>
      </c>
      <c r="E143" s="60" t="s">
        <v>43</v>
      </c>
      <c r="F143" s="64">
        <v>114851</v>
      </c>
      <c r="G143" s="13">
        <v>110655</v>
      </c>
      <c r="H143" s="13">
        <v>86922</v>
      </c>
      <c r="I143" s="13">
        <v>122422</v>
      </c>
      <c r="J143" s="13">
        <v>125668</v>
      </c>
      <c r="K143" s="13">
        <v>141848</v>
      </c>
      <c r="L143" s="13">
        <v>187302</v>
      </c>
      <c r="M143" s="13"/>
      <c r="O143" s="58" t="s">
        <v>9</v>
      </c>
      <c r="P143" s="62" t="s">
        <v>7</v>
      </c>
      <c r="Q143" s="60" t="s">
        <v>43</v>
      </c>
      <c r="R143" s="61">
        <v>7.3</v>
      </c>
      <c r="S143" s="63">
        <v>8.3000000000000007</v>
      </c>
      <c r="T143" s="63">
        <v>8</v>
      </c>
      <c r="U143" s="63">
        <v>8.1</v>
      </c>
      <c r="V143" s="63">
        <v>8</v>
      </c>
      <c r="W143" s="63">
        <v>8.3000000000000007</v>
      </c>
      <c r="X143" s="63">
        <v>7</v>
      </c>
      <c r="Y143" s="63"/>
      <c r="AA143" s="58" t="s">
        <v>9</v>
      </c>
      <c r="AB143" s="62" t="s">
        <v>7</v>
      </c>
      <c r="AC143" s="60" t="s">
        <v>43</v>
      </c>
      <c r="AD143" s="65">
        <v>16768.245999999999</v>
      </c>
      <c r="AE143" s="13">
        <v>18368.730000000003</v>
      </c>
      <c r="AF143" s="13">
        <v>13907.52</v>
      </c>
      <c r="AG143" s="13">
        <v>19832.363999999998</v>
      </c>
      <c r="AH143" s="13">
        <v>20106.88</v>
      </c>
      <c r="AI143" s="13">
        <v>23546.768000000004</v>
      </c>
      <c r="AJ143" s="13">
        <v>26222.28</v>
      </c>
      <c r="AK143" s="63"/>
    </row>
    <row r="144" spans="3:37" s="69" customFormat="1" ht="12" x14ac:dyDescent="0.2">
      <c r="C144" s="66" t="s">
        <v>10</v>
      </c>
      <c r="D144" s="67" t="s">
        <v>7</v>
      </c>
      <c r="E144" s="20" t="s">
        <v>78</v>
      </c>
      <c r="F144" s="14">
        <v>1178396</v>
      </c>
      <c r="G144" s="14">
        <v>1204614</v>
      </c>
      <c r="H144" s="14">
        <v>1185422</v>
      </c>
      <c r="I144" s="14">
        <v>1189492</v>
      </c>
      <c r="J144" s="14">
        <v>1097764</v>
      </c>
      <c r="K144" s="14">
        <v>1091350</v>
      </c>
      <c r="L144" s="14">
        <v>1009560</v>
      </c>
      <c r="M144" s="14"/>
      <c r="O144" s="66" t="s">
        <v>10</v>
      </c>
      <c r="P144" s="70" t="s">
        <v>7</v>
      </c>
      <c r="Q144" s="68" t="s">
        <v>39</v>
      </c>
      <c r="R144" s="71">
        <v>2</v>
      </c>
      <c r="S144" s="71">
        <v>1.7</v>
      </c>
      <c r="T144" s="71">
        <v>2</v>
      </c>
      <c r="U144" s="71">
        <v>2.2999999999999998</v>
      </c>
      <c r="V144" s="71">
        <v>2.6</v>
      </c>
      <c r="W144" s="71">
        <v>2.6</v>
      </c>
      <c r="X144" s="71">
        <v>2.4</v>
      </c>
      <c r="Y144" s="71"/>
      <c r="AA144" s="66" t="s">
        <v>10</v>
      </c>
      <c r="AB144" s="70" t="s">
        <v>7</v>
      </c>
      <c r="AC144" s="68" t="s">
        <v>39</v>
      </c>
      <c r="AD144" s="14">
        <v>47135.839999999997</v>
      </c>
      <c r="AE144" s="14">
        <v>40956.876000000004</v>
      </c>
      <c r="AF144" s="14">
        <v>47416.88</v>
      </c>
      <c r="AG144" s="14">
        <v>54716.631999999991</v>
      </c>
      <c r="AH144" s="14">
        <v>57083.727999999996</v>
      </c>
      <c r="AI144" s="14">
        <v>56750.2</v>
      </c>
      <c r="AJ144" s="14">
        <v>48458.879999999997</v>
      </c>
      <c r="AK144" s="71"/>
    </row>
    <row r="145" spans="3:119" s="61" customFormat="1" ht="12" x14ac:dyDescent="0.2">
      <c r="C145" s="58" t="s">
        <v>10</v>
      </c>
      <c r="D145" s="59" t="s">
        <v>7</v>
      </c>
      <c r="E145" s="60" t="s">
        <v>37</v>
      </c>
      <c r="F145" s="13">
        <v>82276</v>
      </c>
      <c r="G145" s="13">
        <v>81203</v>
      </c>
      <c r="H145" s="13">
        <v>70508</v>
      </c>
      <c r="I145" s="13">
        <v>72497</v>
      </c>
      <c r="J145" s="13">
        <v>68275</v>
      </c>
      <c r="K145" s="13">
        <v>65200</v>
      </c>
      <c r="L145" s="13">
        <v>44903</v>
      </c>
      <c r="M145" s="13"/>
      <c r="O145" s="58" t="s">
        <v>10</v>
      </c>
      <c r="P145" s="62" t="s">
        <v>7</v>
      </c>
      <c r="Q145" s="60" t="s">
        <v>37</v>
      </c>
      <c r="R145" s="63">
        <v>8.3000000000000007</v>
      </c>
      <c r="S145" s="63">
        <v>9.5</v>
      </c>
      <c r="T145" s="63">
        <v>8.8000000000000007</v>
      </c>
      <c r="U145" s="63">
        <v>9.8000000000000007</v>
      </c>
      <c r="V145" s="63">
        <v>11.2</v>
      </c>
      <c r="W145" s="63">
        <v>11.8</v>
      </c>
      <c r="X145" s="63">
        <v>13.8</v>
      </c>
      <c r="Y145" s="63"/>
      <c r="AA145" s="58" t="s">
        <v>10</v>
      </c>
      <c r="AB145" s="62" t="s">
        <v>7</v>
      </c>
      <c r="AC145" s="60" t="s">
        <v>37</v>
      </c>
      <c r="AD145" s="13">
        <v>13657.816000000001</v>
      </c>
      <c r="AE145" s="13">
        <v>15428.57</v>
      </c>
      <c r="AF145" s="13">
        <v>12409.408000000001</v>
      </c>
      <c r="AG145" s="13">
        <v>14209.412000000002</v>
      </c>
      <c r="AH145" s="13">
        <v>15293.6</v>
      </c>
      <c r="AI145" s="13">
        <v>15387.2</v>
      </c>
      <c r="AJ145" s="13">
        <v>12393.228000000001</v>
      </c>
      <c r="AK145" s="63"/>
    </row>
    <row r="146" spans="3:119" s="61" customFormat="1" ht="12" x14ac:dyDescent="0.2">
      <c r="C146" s="58" t="s">
        <v>10</v>
      </c>
      <c r="D146" s="59" t="s">
        <v>7</v>
      </c>
      <c r="E146" s="60" t="s">
        <v>38</v>
      </c>
      <c r="F146" s="13">
        <v>426977</v>
      </c>
      <c r="G146" s="13">
        <v>471111</v>
      </c>
      <c r="H146" s="13">
        <v>478175</v>
      </c>
      <c r="I146" s="13">
        <v>468081</v>
      </c>
      <c r="J146" s="13">
        <v>388779</v>
      </c>
      <c r="K146" s="13">
        <v>362693</v>
      </c>
      <c r="L146" s="13">
        <v>319994</v>
      </c>
      <c r="M146" s="13"/>
      <c r="O146" s="58" t="s">
        <v>10</v>
      </c>
      <c r="P146" s="62" t="s">
        <v>7</v>
      </c>
      <c r="Q146" s="60" t="s">
        <v>38</v>
      </c>
      <c r="R146" s="63">
        <v>3.5</v>
      </c>
      <c r="S146" s="63">
        <v>3.7</v>
      </c>
      <c r="T146" s="63">
        <v>3.2</v>
      </c>
      <c r="U146" s="63">
        <v>3.6</v>
      </c>
      <c r="V146" s="63">
        <v>4.5999999999999996</v>
      </c>
      <c r="W146" s="63">
        <v>4.9000000000000004</v>
      </c>
      <c r="X146" s="63">
        <v>4.8</v>
      </c>
      <c r="Y146" s="63"/>
      <c r="AA146" s="58" t="s">
        <v>10</v>
      </c>
      <c r="AB146" s="62" t="s">
        <v>7</v>
      </c>
      <c r="AC146" s="60" t="s">
        <v>38</v>
      </c>
      <c r="AD146" s="13">
        <v>29888.39</v>
      </c>
      <c r="AE146" s="13">
        <v>34862.214000000007</v>
      </c>
      <c r="AF146" s="13">
        <v>30603.200000000001</v>
      </c>
      <c r="AG146" s="13">
        <v>33701.832000000002</v>
      </c>
      <c r="AH146" s="13">
        <v>35767.667999999998</v>
      </c>
      <c r="AI146" s="13">
        <v>35543.914000000004</v>
      </c>
      <c r="AJ146" s="13">
        <v>30719.423999999999</v>
      </c>
      <c r="AK146" s="63"/>
    </row>
    <row r="147" spans="3:119" s="61" customFormat="1" ht="12" x14ac:dyDescent="0.2">
      <c r="C147" s="58" t="s">
        <v>10</v>
      </c>
      <c r="D147" s="59" t="s">
        <v>7</v>
      </c>
      <c r="E147" s="60" t="s">
        <v>40</v>
      </c>
      <c r="F147" s="13"/>
      <c r="G147" s="13"/>
      <c r="H147" s="13">
        <v>457415</v>
      </c>
      <c r="I147" s="13">
        <v>440172</v>
      </c>
      <c r="J147" s="13">
        <v>420132</v>
      </c>
      <c r="K147" s="13">
        <v>408683</v>
      </c>
      <c r="L147" s="13">
        <v>384504</v>
      </c>
      <c r="M147" s="13"/>
      <c r="O147" s="58" t="s">
        <v>10</v>
      </c>
      <c r="P147" s="62" t="s">
        <v>7</v>
      </c>
      <c r="Q147" s="60" t="s">
        <v>40</v>
      </c>
      <c r="R147" s="63"/>
      <c r="S147" s="63"/>
      <c r="T147" s="63">
        <v>3.2</v>
      </c>
      <c r="U147" s="63">
        <v>3.9</v>
      </c>
      <c r="V147" s="63">
        <v>4.3</v>
      </c>
      <c r="W147" s="63">
        <v>4.5</v>
      </c>
      <c r="X147" s="63">
        <v>4.5</v>
      </c>
      <c r="Y147" s="63"/>
      <c r="AA147" s="58" t="s">
        <v>10</v>
      </c>
      <c r="AB147" s="62" t="s">
        <v>7</v>
      </c>
      <c r="AC147" s="60" t="s">
        <v>40</v>
      </c>
      <c r="AD147" s="13">
        <v>0</v>
      </c>
      <c r="AE147" s="13">
        <v>0</v>
      </c>
      <c r="AF147" s="13">
        <v>29274.560000000001</v>
      </c>
      <c r="AG147" s="13">
        <v>34333.415999999997</v>
      </c>
      <c r="AH147" s="13">
        <v>36131.351999999999</v>
      </c>
      <c r="AI147" s="13">
        <v>36781.47</v>
      </c>
      <c r="AJ147" s="13">
        <v>34605.360000000001</v>
      </c>
      <c r="AK147" s="63"/>
    </row>
    <row r="148" spans="3:119" s="61" customFormat="1" ht="12" x14ac:dyDescent="0.2">
      <c r="C148" s="58" t="s">
        <v>10</v>
      </c>
      <c r="D148" s="59" t="s">
        <v>7</v>
      </c>
      <c r="E148" s="60" t="s">
        <v>41</v>
      </c>
      <c r="F148" s="13"/>
      <c r="G148" s="13"/>
      <c r="H148" s="13">
        <v>117533</v>
      </c>
      <c r="I148" s="13">
        <v>120556</v>
      </c>
      <c r="J148" s="13">
        <v>151128</v>
      </c>
      <c r="K148" s="13">
        <v>157024</v>
      </c>
      <c r="L148" s="13">
        <v>169090</v>
      </c>
      <c r="M148" s="13"/>
      <c r="O148" s="58" t="s">
        <v>10</v>
      </c>
      <c r="P148" s="62" t="s">
        <v>7</v>
      </c>
      <c r="Q148" s="60" t="s">
        <v>41</v>
      </c>
      <c r="R148" s="63"/>
      <c r="S148" s="63"/>
      <c r="T148" s="63">
        <v>7.3</v>
      </c>
      <c r="U148" s="63">
        <v>8.1</v>
      </c>
      <c r="V148" s="63">
        <v>7.2</v>
      </c>
      <c r="W148" s="63">
        <v>7.6</v>
      </c>
      <c r="X148" s="63">
        <v>7</v>
      </c>
      <c r="Y148" s="63"/>
      <c r="AA148" s="58" t="s">
        <v>10</v>
      </c>
      <c r="AB148" s="62" t="s">
        <v>7</v>
      </c>
      <c r="AC148" s="60" t="s">
        <v>41</v>
      </c>
      <c r="AD148" s="13">
        <v>0</v>
      </c>
      <c r="AE148" s="13">
        <v>0</v>
      </c>
      <c r="AF148" s="13">
        <v>17159.817999999999</v>
      </c>
      <c r="AG148" s="13">
        <v>19530.072</v>
      </c>
      <c r="AH148" s="13">
        <v>21762.432000000001</v>
      </c>
      <c r="AI148" s="13">
        <v>23867.647999999997</v>
      </c>
      <c r="AJ148" s="13">
        <v>23672.6</v>
      </c>
      <c r="AK148" s="63"/>
    </row>
    <row r="149" spans="3:119" s="61" customFormat="1" ht="12" x14ac:dyDescent="0.2">
      <c r="C149" s="58" t="s">
        <v>10</v>
      </c>
      <c r="D149" s="59" t="s">
        <v>7</v>
      </c>
      <c r="E149" s="60" t="s">
        <v>42</v>
      </c>
      <c r="F149" s="13">
        <v>602911</v>
      </c>
      <c r="G149" s="13">
        <v>582297</v>
      </c>
      <c r="H149" s="13">
        <v>574948</v>
      </c>
      <c r="I149" s="13">
        <v>560728</v>
      </c>
      <c r="J149" s="13">
        <v>571260</v>
      </c>
      <c r="K149" s="13">
        <v>565707</v>
      </c>
      <c r="L149" s="13">
        <v>553594</v>
      </c>
      <c r="M149" s="13"/>
      <c r="O149" s="58" t="s">
        <v>10</v>
      </c>
      <c r="P149" s="62" t="s">
        <v>7</v>
      </c>
      <c r="Q149" s="60" t="s">
        <v>42</v>
      </c>
      <c r="R149" s="63">
        <v>3.1</v>
      </c>
      <c r="S149" s="63">
        <v>3.5</v>
      </c>
      <c r="T149" s="63">
        <v>3.1</v>
      </c>
      <c r="U149" s="63">
        <v>3.4</v>
      </c>
      <c r="V149" s="63">
        <v>3.8</v>
      </c>
      <c r="W149" s="63">
        <v>3.9</v>
      </c>
      <c r="X149" s="63">
        <v>3.6</v>
      </c>
      <c r="Y149" s="63"/>
      <c r="AA149" s="58" t="s">
        <v>10</v>
      </c>
      <c r="AB149" s="62" t="s">
        <v>7</v>
      </c>
      <c r="AC149" s="60" t="s">
        <v>42</v>
      </c>
      <c r="AD149" s="13">
        <v>37380.482000000004</v>
      </c>
      <c r="AE149" s="13">
        <v>40760.79</v>
      </c>
      <c r="AF149" s="13">
        <v>35646.775999999998</v>
      </c>
      <c r="AG149" s="13">
        <v>38129.504000000001</v>
      </c>
      <c r="AH149" s="13">
        <v>43415.76</v>
      </c>
      <c r="AI149" s="13">
        <v>44125.145999999993</v>
      </c>
      <c r="AJ149" s="13">
        <v>39858.768000000004</v>
      </c>
      <c r="AK149" s="63"/>
    </row>
    <row r="150" spans="3:119" s="69" customFormat="1" ht="12" x14ac:dyDescent="0.2">
      <c r="C150" s="58" t="s">
        <v>10</v>
      </c>
      <c r="D150" s="59" t="s">
        <v>7</v>
      </c>
      <c r="E150" s="60" t="s">
        <v>43</v>
      </c>
      <c r="F150" s="64">
        <v>66232</v>
      </c>
      <c r="G150" s="13">
        <v>70003</v>
      </c>
      <c r="H150" s="13">
        <v>61791</v>
      </c>
      <c r="I150" s="13">
        <v>88186</v>
      </c>
      <c r="J150" s="13">
        <v>69450</v>
      </c>
      <c r="K150" s="13">
        <v>97750</v>
      </c>
      <c r="L150" s="13">
        <v>91069</v>
      </c>
      <c r="M150" s="13"/>
      <c r="N150" s="61"/>
      <c r="O150" s="58" t="s">
        <v>10</v>
      </c>
      <c r="P150" s="62" t="s">
        <v>7</v>
      </c>
      <c r="Q150" s="60" t="s">
        <v>43</v>
      </c>
      <c r="R150" s="61">
        <v>9.1999999999999993</v>
      </c>
      <c r="S150" s="63">
        <v>10.1</v>
      </c>
      <c r="T150" s="63">
        <v>9.5</v>
      </c>
      <c r="U150" s="63">
        <v>8.9</v>
      </c>
      <c r="V150" s="63">
        <v>11.2</v>
      </c>
      <c r="W150" s="63">
        <v>9.6</v>
      </c>
      <c r="X150" s="63">
        <v>9.1999999999999993</v>
      </c>
      <c r="Y150" s="63"/>
      <c r="Z150" s="61"/>
      <c r="AA150" s="58" t="s">
        <v>10</v>
      </c>
      <c r="AB150" s="62" t="s">
        <v>7</v>
      </c>
      <c r="AC150" s="60" t="s">
        <v>43</v>
      </c>
      <c r="AD150" s="65">
        <v>12186.687999999998</v>
      </c>
      <c r="AE150" s="13">
        <v>14140.605999999998</v>
      </c>
      <c r="AF150" s="13">
        <v>11740.29</v>
      </c>
      <c r="AG150" s="13">
        <v>15697.108</v>
      </c>
      <c r="AH150" s="13">
        <v>15556.8</v>
      </c>
      <c r="AI150" s="13">
        <v>18768</v>
      </c>
      <c r="AJ150" s="13">
        <v>16756.696</v>
      </c>
      <c r="AK150" s="63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</row>
    <row r="152" spans="3:119" ht="26.25" x14ac:dyDescent="0.4">
      <c r="F152" s="16" t="s">
        <v>34</v>
      </c>
    </row>
    <row r="153" spans="3:119" x14ac:dyDescent="0.25">
      <c r="F153" t="s">
        <v>17</v>
      </c>
      <c r="R153" t="s">
        <v>93</v>
      </c>
      <c r="AD153" t="s">
        <v>94</v>
      </c>
    </row>
    <row r="154" spans="3:119" x14ac:dyDescent="0.25">
      <c r="F154" s="1" t="s">
        <v>0</v>
      </c>
      <c r="G154" s="1" t="s">
        <v>14</v>
      </c>
      <c r="H154" s="1" t="s">
        <v>15</v>
      </c>
      <c r="I154" s="1" t="s">
        <v>5</v>
      </c>
      <c r="J154" s="1" t="s">
        <v>11</v>
      </c>
      <c r="K154" s="1" t="s">
        <v>16</v>
      </c>
      <c r="L154" s="1" t="s">
        <v>29</v>
      </c>
      <c r="O154" s="26"/>
      <c r="P154" s="26"/>
      <c r="Q154" s="26"/>
      <c r="R154" s="1" t="s">
        <v>0</v>
      </c>
      <c r="S154" s="1" t="s">
        <v>14</v>
      </c>
      <c r="T154" s="1" t="s">
        <v>15</v>
      </c>
      <c r="U154" s="1" t="s">
        <v>5</v>
      </c>
      <c r="V154" s="1" t="s">
        <v>11</v>
      </c>
      <c r="W154" s="1" t="s">
        <v>16</v>
      </c>
      <c r="X154" s="1" t="s">
        <v>29</v>
      </c>
      <c r="AD154" s="1" t="s">
        <v>0</v>
      </c>
      <c r="AE154" s="1" t="s">
        <v>14</v>
      </c>
      <c r="AF154" s="1" t="s">
        <v>15</v>
      </c>
      <c r="AG154" s="1" t="s">
        <v>5</v>
      </c>
      <c r="AH154" s="1" t="s">
        <v>11</v>
      </c>
      <c r="AI154" s="1" t="s">
        <v>16</v>
      </c>
      <c r="AJ154" s="1" t="s">
        <v>29</v>
      </c>
    </row>
    <row r="155" spans="3:119" s="19" customFormat="1" ht="12" x14ac:dyDescent="0.2">
      <c r="C155" s="22" t="s">
        <v>8</v>
      </c>
      <c r="D155" s="49" t="s">
        <v>6</v>
      </c>
      <c r="E155" s="20" t="s">
        <v>78</v>
      </c>
      <c r="F155" s="14">
        <v>594035</v>
      </c>
      <c r="G155" s="14">
        <v>481346</v>
      </c>
      <c r="H155" s="14">
        <v>398442</v>
      </c>
      <c r="I155" s="14">
        <v>383482</v>
      </c>
      <c r="J155" s="14">
        <v>366765</v>
      </c>
      <c r="K155" s="14">
        <v>297072</v>
      </c>
      <c r="L155" s="14">
        <v>253080</v>
      </c>
      <c r="M155" s="14"/>
      <c r="O155" s="22" t="s">
        <v>8</v>
      </c>
      <c r="P155" s="24" t="s">
        <v>6</v>
      </c>
      <c r="Q155" s="20" t="s">
        <v>39</v>
      </c>
      <c r="R155" s="21">
        <v>2.5</v>
      </c>
      <c r="S155" s="21">
        <v>2.9</v>
      </c>
      <c r="T155" s="21">
        <v>3.3</v>
      </c>
      <c r="U155" s="21">
        <v>3.6</v>
      </c>
      <c r="V155" s="21">
        <v>4.5</v>
      </c>
      <c r="W155" s="21">
        <v>4.7</v>
      </c>
      <c r="X155" s="21">
        <v>4.5999999999999996</v>
      </c>
      <c r="Y155" s="21"/>
      <c r="AA155" s="22" t="s">
        <v>8</v>
      </c>
      <c r="AB155" s="24" t="s">
        <v>6</v>
      </c>
      <c r="AC155" s="20" t="s">
        <v>39</v>
      </c>
      <c r="AD155" s="14">
        <v>29701.75</v>
      </c>
      <c r="AE155" s="14">
        <v>27918.067999999999</v>
      </c>
      <c r="AF155" s="14">
        <v>26297.171999999999</v>
      </c>
      <c r="AG155" s="14">
        <v>27610.703999999998</v>
      </c>
      <c r="AH155" s="14">
        <v>33008.85</v>
      </c>
      <c r="AI155" s="14">
        <v>27924.768000000004</v>
      </c>
      <c r="AJ155" s="14">
        <v>23283.360000000001</v>
      </c>
      <c r="AK155" s="21"/>
    </row>
    <row r="156" spans="3:119" s="11" customFormat="1" ht="12" x14ac:dyDescent="0.2">
      <c r="C156" s="23" t="s">
        <v>8</v>
      </c>
      <c r="D156" s="48" t="s">
        <v>6</v>
      </c>
      <c r="E156" s="17" t="s">
        <v>37</v>
      </c>
      <c r="F156" s="13">
        <v>96858</v>
      </c>
      <c r="G156" s="13">
        <v>71490</v>
      </c>
      <c r="H156" s="13">
        <v>56030</v>
      </c>
      <c r="I156" s="13">
        <v>44328</v>
      </c>
      <c r="J156" s="13">
        <v>36621</v>
      </c>
      <c r="K156" s="13">
        <v>25440</v>
      </c>
      <c r="L156" s="13">
        <v>20397</v>
      </c>
      <c r="M156" s="13"/>
      <c r="O156" s="23" t="s">
        <v>8</v>
      </c>
      <c r="P156" s="25" t="s">
        <v>6</v>
      </c>
      <c r="Q156" s="17" t="s">
        <v>37</v>
      </c>
      <c r="R156" s="18">
        <v>6.4</v>
      </c>
      <c r="S156" s="18">
        <v>7.8</v>
      </c>
      <c r="T156" s="18">
        <v>8.9</v>
      </c>
      <c r="U156" s="18">
        <v>11.3</v>
      </c>
      <c r="V156" s="18">
        <v>14.8</v>
      </c>
      <c r="W156" s="18">
        <v>15.6</v>
      </c>
      <c r="X156" s="18">
        <v>16.899999999999999</v>
      </c>
      <c r="Y156" s="18"/>
      <c r="AA156" s="23" t="s">
        <v>8</v>
      </c>
      <c r="AB156" s="25" t="s">
        <v>6</v>
      </c>
      <c r="AC156" s="17" t="s">
        <v>37</v>
      </c>
      <c r="AD156" s="13">
        <v>12397.824000000001</v>
      </c>
      <c r="AE156" s="13">
        <v>11152.44</v>
      </c>
      <c r="AF156" s="13">
        <v>9973.34</v>
      </c>
      <c r="AG156" s="13">
        <v>10018.128000000001</v>
      </c>
      <c r="AH156" s="13">
        <v>10839.816000000001</v>
      </c>
      <c r="AI156" s="13">
        <v>7937.28</v>
      </c>
      <c r="AJ156" s="13">
        <v>6894.1859999999997</v>
      </c>
      <c r="AK156" s="18"/>
    </row>
    <row r="157" spans="3:119" s="11" customFormat="1" ht="12" x14ac:dyDescent="0.2">
      <c r="C157" s="23" t="s">
        <v>8</v>
      </c>
      <c r="D157" s="48" t="s">
        <v>6</v>
      </c>
      <c r="E157" s="17" t="s">
        <v>38</v>
      </c>
      <c r="F157" s="13">
        <v>326568</v>
      </c>
      <c r="G157" s="13">
        <v>260042</v>
      </c>
      <c r="H157" s="13">
        <v>198935</v>
      </c>
      <c r="I157" s="13">
        <v>182992</v>
      </c>
      <c r="J157" s="13">
        <v>153910</v>
      </c>
      <c r="K157" s="13">
        <v>121261</v>
      </c>
      <c r="L157" s="13">
        <v>100026</v>
      </c>
      <c r="M157" s="13"/>
      <c r="O157" s="23" t="s">
        <v>8</v>
      </c>
      <c r="P157" s="25" t="s">
        <v>6</v>
      </c>
      <c r="Q157" s="17" t="s">
        <v>38</v>
      </c>
      <c r="R157" s="18">
        <v>3.4</v>
      </c>
      <c r="S157" s="18">
        <v>4</v>
      </c>
      <c r="T157" s="18">
        <v>5.3</v>
      </c>
      <c r="U157" s="18">
        <v>5.8</v>
      </c>
      <c r="V157" s="18">
        <v>7</v>
      </c>
      <c r="W157" s="18">
        <v>7.7</v>
      </c>
      <c r="X157" s="18">
        <v>7.4</v>
      </c>
      <c r="Y157" s="18"/>
      <c r="AA157" s="23" t="s">
        <v>8</v>
      </c>
      <c r="AB157" s="25" t="s">
        <v>6</v>
      </c>
      <c r="AC157" s="17" t="s">
        <v>38</v>
      </c>
      <c r="AD157" s="13">
        <v>22206.624</v>
      </c>
      <c r="AE157" s="13">
        <v>20803.36</v>
      </c>
      <c r="AF157" s="13">
        <v>21087.11</v>
      </c>
      <c r="AG157" s="13">
        <v>21227.071999999996</v>
      </c>
      <c r="AH157" s="13">
        <v>21547.4</v>
      </c>
      <c r="AI157" s="13">
        <v>18674.194000000003</v>
      </c>
      <c r="AJ157" s="13">
        <v>14803.848</v>
      </c>
      <c r="AK157" s="18"/>
    </row>
    <row r="158" spans="3:119" s="11" customFormat="1" ht="12" x14ac:dyDescent="0.2">
      <c r="C158" s="23" t="s">
        <v>8</v>
      </c>
      <c r="D158" s="48" t="s">
        <v>6</v>
      </c>
      <c r="E158" s="17" t="s">
        <v>40</v>
      </c>
      <c r="F158" s="13"/>
      <c r="G158" s="13"/>
      <c r="H158" s="13">
        <v>134803</v>
      </c>
      <c r="I158" s="13">
        <v>143671</v>
      </c>
      <c r="J158" s="13">
        <v>157274</v>
      </c>
      <c r="K158" s="13">
        <v>133207</v>
      </c>
      <c r="L158" s="13">
        <v>115829</v>
      </c>
      <c r="M158" s="13"/>
      <c r="O158" s="23" t="s">
        <v>8</v>
      </c>
      <c r="P158" s="25" t="s">
        <v>6</v>
      </c>
      <c r="Q158" s="17" t="s">
        <v>40</v>
      </c>
      <c r="R158" s="18"/>
      <c r="S158" s="18"/>
      <c r="T158" s="18">
        <v>5.8</v>
      </c>
      <c r="U158" s="18">
        <v>6.3</v>
      </c>
      <c r="V158" s="18">
        <v>7</v>
      </c>
      <c r="W158" s="18">
        <v>6.8</v>
      </c>
      <c r="X158" s="18">
        <v>7.4</v>
      </c>
      <c r="Y158" s="18"/>
      <c r="AA158" s="23" t="s">
        <v>8</v>
      </c>
      <c r="AB158" s="25" t="s">
        <v>6</v>
      </c>
      <c r="AC158" s="17" t="s">
        <v>40</v>
      </c>
      <c r="AD158" s="13"/>
      <c r="AE158" s="13">
        <v>0</v>
      </c>
      <c r="AF158" s="13">
        <v>15637.148000000001</v>
      </c>
      <c r="AG158" s="13">
        <v>18102.545999999998</v>
      </c>
      <c r="AH158" s="13">
        <v>22018.36</v>
      </c>
      <c r="AI158" s="13">
        <v>18116.151999999998</v>
      </c>
      <c r="AJ158" s="13">
        <v>17142.692000000003</v>
      </c>
      <c r="AK158" s="18"/>
    </row>
    <row r="159" spans="3:119" s="11" customFormat="1" ht="12" x14ac:dyDescent="0.2">
      <c r="C159" s="23" t="s">
        <v>8</v>
      </c>
      <c r="D159" s="48" t="s">
        <v>6</v>
      </c>
      <c r="E159" s="17" t="s">
        <v>41</v>
      </c>
      <c r="F159" s="13"/>
      <c r="G159" s="13"/>
      <c r="H159" s="13">
        <v>8674</v>
      </c>
      <c r="I159" s="13">
        <v>12491</v>
      </c>
      <c r="J159" s="13">
        <v>18960</v>
      </c>
      <c r="K159" s="13">
        <v>17164</v>
      </c>
      <c r="L159" s="13">
        <v>16828</v>
      </c>
      <c r="M159" s="13"/>
      <c r="O159" s="23" t="s">
        <v>8</v>
      </c>
      <c r="P159" s="25" t="s">
        <v>6</v>
      </c>
      <c r="Q159" s="17" t="s">
        <v>41</v>
      </c>
      <c r="R159" s="18"/>
      <c r="S159" s="18"/>
      <c r="T159" s="18">
        <v>23.6</v>
      </c>
      <c r="U159" s="18">
        <v>20.8</v>
      </c>
      <c r="V159" s="18">
        <v>20.6</v>
      </c>
      <c r="W159" s="18">
        <v>18.899999999999999</v>
      </c>
      <c r="X159" s="18">
        <v>18.899999999999999</v>
      </c>
      <c r="Y159" s="18"/>
      <c r="AA159" s="23" t="s">
        <v>8</v>
      </c>
      <c r="AB159" s="25" t="s">
        <v>6</v>
      </c>
      <c r="AC159" s="17" t="s">
        <v>41</v>
      </c>
      <c r="AD159" s="13">
        <v>0</v>
      </c>
      <c r="AE159" s="13">
        <v>0</v>
      </c>
      <c r="AF159" s="13">
        <v>4094.1280000000006</v>
      </c>
      <c r="AG159" s="13">
        <v>5196.2560000000003</v>
      </c>
      <c r="AH159" s="13">
        <v>7811.52</v>
      </c>
      <c r="AI159" s="13">
        <v>6487.9919999999993</v>
      </c>
      <c r="AJ159" s="13">
        <v>6360.9839999999995</v>
      </c>
      <c r="AK159" s="18"/>
    </row>
    <row r="160" spans="3:119" s="11" customFormat="1" ht="12" x14ac:dyDescent="0.2">
      <c r="C160" s="23" t="s">
        <v>8</v>
      </c>
      <c r="D160" s="48" t="s">
        <v>6</v>
      </c>
      <c r="E160" s="17" t="s">
        <v>42</v>
      </c>
      <c r="F160" s="13">
        <v>170609</v>
      </c>
      <c r="G160" s="13">
        <v>149814</v>
      </c>
      <c r="H160" s="13">
        <v>143477</v>
      </c>
      <c r="I160" s="13">
        <v>156162</v>
      </c>
      <c r="J160" s="13">
        <v>176234</v>
      </c>
      <c r="K160" s="13">
        <v>150371</v>
      </c>
      <c r="L160" s="13">
        <v>132657</v>
      </c>
      <c r="M160" s="13"/>
      <c r="O160" s="23" t="s">
        <v>8</v>
      </c>
      <c r="P160" s="25" t="s">
        <v>6</v>
      </c>
      <c r="Q160" s="17" t="s">
        <v>42</v>
      </c>
      <c r="R160" s="18">
        <v>5</v>
      </c>
      <c r="S160" s="18">
        <v>5.8</v>
      </c>
      <c r="T160" s="18">
        <v>5.8</v>
      </c>
      <c r="U160" s="18">
        <v>5.8</v>
      </c>
      <c r="V160" s="18">
        <v>7</v>
      </c>
      <c r="W160" s="18">
        <v>6.2</v>
      </c>
      <c r="X160" s="18">
        <v>6.6</v>
      </c>
      <c r="Y160" s="18"/>
      <c r="AA160" s="23" t="s">
        <v>8</v>
      </c>
      <c r="AB160" s="25" t="s">
        <v>6</v>
      </c>
      <c r="AC160" s="17" t="s">
        <v>42</v>
      </c>
      <c r="AD160" s="13">
        <v>17060.900000000001</v>
      </c>
      <c r="AE160" s="13">
        <v>17378.423999999999</v>
      </c>
      <c r="AF160" s="13">
        <v>16643.331999999999</v>
      </c>
      <c r="AG160" s="13">
        <v>18114.792000000001</v>
      </c>
      <c r="AH160" s="13">
        <v>24672.76</v>
      </c>
      <c r="AI160" s="13">
        <v>18646.004000000001</v>
      </c>
      <c r="AJ160" s="13">
        <v>17510.723999999998</v>
      </c>
      <c r="AK160" s="18"/>
    </row>
    <row r="161" spans="3:37" s="11" customFormat="1" ht="12" x14ac:dyDescent="0.2">
      <c r="C161" s="23"/>
      <c r="D161" s="48" t="s">
        <v>6</v>
      </c>
      <c r="E161" s="17" t="s">
        <v>43</v>
      </c>
      <c r="F161" s="13"/>
      <c r="G161" s="13"/>
      <c r="H161" s="13"/>
      <c r="I161" s="13"/>
      <c r="J161" s="13"/>
      <c r="K161" s="13"/>
      <c r="L161" s="13"/>
      <c r="M161" s="13"/>
      <c r="O161" s="23"/>
      <c r="P161" s="25" t="s">
        <v>6</v>
      </c>
      <c r="Q161" s="17" t="s">
        <v>43</v>
      </c>
      <c r="R161" s="18"/>
      <c r="S161" s="18"/>
      <c r="T161" s="18"/>
      <c r="U161" s="18"/>
      <c r="V161" s="18"/>
      <c r="W161" s="18"/>
      <c r="X161" s="18"/>
      <c r="Y161" s="18"/>
      <c r="AA161" s="23"/>
      <c r="AB161" s="25" t="s">
        <v>6</v>
      </c>
      <c r="AC161" s="17" t="s">
        <v>43</v>
      </c>
      <c r="AD161" s="13"/>
      <c r="AE161" s="13"/>
      <c r="AF161" s="13"/>
      <c r="AG161" s="13"/>
      <c r="AH161" s="13"/>
      <c r="AI161" s="13"/>
      <c r="AJ161" s="13"/>
      <c r="AK161" s="18"/>
    </row>
    <row r="162" spans="3:37" s="19" customFormat="1" ht="12" x14ac:dyDescent="0.2">
      <c r="C162" s="22" t="s">
        <v>9</v>
      </c>
      <c r="D162" s="49" t="s">
        <v>6</v>
      </c>
      <c r="E162" s="20" t="s">
        <v>78</v>
      </c>
      <c r="F162" s="14">
        <v>287827</v>
      </c>
      <c r="G162" s="14">
        <v>238724</v>
      </c>
      <c r="H162" s="14">
        <v>200052</v>
      </c>
      <c r="I162" s="14">
        <v>207343</v>
      </c>
      <c r="J162" s="14">
        <v>213516</v>
      </c>
      <c r="K162" s="14">
        <v>156114</v>
      </c>
      <c r="L162" s="14">
        <v>147298</v>
      </c>
      <c r="M162" s="14"/>
      <c r="O162" s="22" t="s">
        <v>9</v>
      </c>
      <c r="P162" s="24" t="s">
        <v>6</v>
      </c>
      <c r="Q162" s="20" t="s">
        <v>39</v>
      </c>
      <c r="R162" s="21">
        <v>3.8</v>
      </c>
      <c r="S162" s="21">
        <v>4.5</v>
      </c>
      <c r="T162" s="21">
        <v>4.5</v>
      </c>
      <c r="U162" s="21">
        <v>4.9000000000000004</v>
      </c>
      <c r="V162" s="21">
        <v>6.1</v>
      </c>
      <c r="W162" s="21">
        <v>6.2</v>
      </c>
      <c r="X162" s="21">
        <v>6.6</v>
      </c>
      <c r="Y162" s="21"/>
      <c r="AA162" s="22" t="s">
        <v>9</v>
      </c>
      <c r="AB162" s="24" t="s">
        <v>6</v>
      </c>
      <c r="AC162" s="20" t="s">
        <v>39</v>
      </c>
      <c r="AD162" s="14">
        <v>21874.851999999999</v>
      </c>
      <c r="AE162" s="14">
        <v>21485.16</v>
      </c>
      <c r="AF162" s="14">
        <v>18004.68</v>
      </c>
      <c r="AG162" s="14">
        <v>20319.614000000001</v>
      </c>
      <c r="AH162" s="14">
        <v>26048.951999999997</v>
      </c>
      <c r="AI162" s="14">
        <v>19358.136000000002</v>
      </c>
      <c r="AJ162" s="14">
        <v>19443.335999999999</v>
      </c>
      <c r="AK162" s="21"/>
    </row>
    <row r="163" spans="3:37" s="11" customFormat="1" ht="12" x14ac:dyDescent="0.2">
      <c r="C163" s="23" t="s">
        <v>9</v>
      </c>
      <c r="D163" s="48" t="s">
        <v>6</v>
      </c>
      <c r="E163" s="17" t="s">
        <v>37</v>
      </c>
      <c r="F163" s="13">
        <v>47895</v>
      </c>
      <c r="G163" s="13">
        <v>39368</v>
      </c>
      <c r="H163" s="13">
        <v>29111</v>
      </c>
      <c r="I163" s="13">
        <v>24426</v>
      </c>
      <c r="J163" s="13">
        <v>22318</v>
      </c>
      <c r="K163" s="13">
        <v>14539</v>
      </c>
      <c r="L163" s="13">
        <v>9376</v>
      </c>
      <c r="M163" s="13"/>
      <c r="O163" s="23" t="s">
        <v>9</v>
      </c>
      <c r="P163" s="25" t="s">
        <v>6</v>
      </c>
      <c r="Q163" s="17" t="s">
        <v>37</v>
      </c>
      <c r="R163" s="18">
        <v>9.3000000000000007</v>
      </c>
      <c r="S163" s="18">
        <v>11.2</v>
      </c>
      <c r="T163" s="18">
        <v>13.3</v>
      </c>
      <c r="U163" s="18">
        <v>14.7</v>
      </c>
      <c r="V163" s="18">
        <v>18.7</v>
      </c>
      <c r="W163" s="18">
        <v>20.9</v>
      </c>
      <c r="X163" s="18">
        <v>25.2</v>
      </c>
      <c r="Y163" s="18"/>
      <c r="AA163" s="23" t="s">
        <v>9</v>
      </c>
      <c r="AB163" s="25" t="s">
        <v>6</v>
      </c>
      <c r="AC163" s="17" t="s">
        <v>37</v>
      </c>
      <c r="AD163" s="13">
        <v>8908.4700000000012</v>
      </c>
      <c r="AE163" s="13">
        <v>8818.4319999999989</v>
      </c>
      <c r="AF163" s="13">
        <v>7743.5260000000007</v>
      </c>
      <c r="AG163" s="13">
        <v>7181.2440000000006</v>
      </c>
      <c r="AH163" s="13">
        <v>8346.9319999999989</v>
      </c>
      <c r="AI163" s="13">
        <v>6077.3019999999997</v>
      </c>
      <c r="AJ163" s="13">
        <v>4725.5039999999999</v>
      </c>
      <c r="AK163" s="18"/>
    </row>
    <row r="164" spans="3:37" s="11" customFormat="1" ht="12" x14ac:dyDescent="0.2">
      <c r="C164" s="23" t="s">
        <v>9</v>
      </c>
      <c r="D164" s="48" t="s">
        <v>6</v>
      </c>
      <c r="E164" s="17" t="s">
        <v>38</v>
      </c>
      <c r="F164" s="13">
        <v>142228</v>
      </c>
      <c r="G164" s="13">
        <v>108910</v>
      </c>
      <c r="H164" s="13">
        <v>88112</v>
      </c>
      <c r="I164" s="13">
        <v>92246</v>
      </c>
      <c r="J164" s="13">
        <v>82173</v>
      </c>
      <c r="K164" s="13">
        <v>57195</v>
      </c>
      <c r="L164" s="13">
        <v>50635</v>
      </c>
      <c r="M164" s="13"/>
      <c r="O164" s="23" t="s">
        <v>9</v>
      </c>
      <c r="P164" s="25" t="s">
        <v>6</v>
      </c>
      <c r="Q164" s="17" t="s">
        <v>38</v>
      </c>
      <c r="R164" s="18">
        <v>5.5</v>
      </c>
      <c r="S164" s="18">
        <v>6.5</v>
      </c>
      <c r="T164" s="18">
        <v>7.1</v>
      </c>
      <c r="U164" s="18">
        <v>7.4</v>
      </c>
      <c r="V164" s="18">
        <v>9.6999999999999993</v>
      </c>
      <c r="W164" s="18">
        <v>10.5</v>
      </c>
      <c r="X164" s="18">
        <v>10.7</v>
      </c>
      <c r="Y164" s="18"/>
      <c r="AA164" s="23" t="s">
        <v>9</v>
      </c>
      <c r="AB164" s="25" t="s">
        <v>6</v>
      </c>
      <c r="AC164" s="17" t="s">
        <v>38</v>
      </c>
      <c r="AD164" s="13">
        <v>15645.08</v>
      </c>
      <c r="AE164" s="13">
        <v>14158.3</v>
      </c>
      <c r="AF164" s="13">
        <v>12511.903999999999</v>
      </c>
      <c r="AG164" s="13">
        <v>13652.408000000001</v>
      </c>
      <c r="AH164" s="13">
        <v>15941.562</v>
      </c>
      <c r="AI164" s="13">
        <v>12010.95</v>
      </c>
      <c r="AJ164" s="13">
        <v>10835.89</v>
      </c>
      <c r="AK164" s="18"/>
    </row>
    <row r="165" spans="3:37" s="11" customFormat="1" ht="12" x14ac:dyDescent="0.2">
      <c r="C165" s="23" t="s">
        <v>9</v>
      </c>
      <c r="D165" s="48" t="s">
        <v>6</v>
      </c>
      <c r="E165" s="17" t="s">
        <v>40</v>
      </c>
      <c r="F165" s="13"/>
      <c r="G165" s="13"/>
      <c r="H165" s="13">
        <v>77389</v>
      </c>
      <c r="I165" s="13">
        <v>83717</v>
      </c>
      <c r="J165" s="13">
        <v>94571</v>
      </c>
      <c r="K165" s="13">
        <v>75011</v>
      </c>
      <c r="L165" s="13">
        <v>75624</v>
      </c>
      <c r="M165" s="13"/>
      <c r="O165" s="23" t="s">
        <v>9</v>
      </c>
      <c r="P165" s="25" t="s">
        <v>6</v>
      </c>
      <c r="Q165" s="17" t="s">
        <v>40</v>
      </c>
      <c r="R165" s="18"/>
      <c r="S165" s="18"/>
      <c r="T165" s="18">
        <v>7.5</v>
      </c>
      <c r="U165" s="18">
        <v>7.9</v>
      </c>
      <c r="V165" s="18">
        <v>9.1999999999999993</v>
      </c>
      <c r="W165" s="18">
        <v>8.8000000000000007</v>
      </c>
      <c r="X165" s="18">
        <v>8.6</v>
      </c>
      <c r="Y165" s="18"/>
      <c r="AA165" s="23" t="s">
        <v>9</v>
      </c>
      <c r="AB165" s="25" t="s">
        <v>6</v>
      </c>
      <c r="AC165" s="17" t="s">
        <v>40</v>
      </c>
      <c r="AD165" s="13">
        <v>0</v>
      </c>
      <c r="AE165" s="13">
        <v>0</v>
      </c>
      <c r="AF165" s="13">
        <v>11608.35</v>
      </c>
      <c r="AG165" s="13">
        <v>13227.286</v>
      </c>
      <c r="AH165" s="13">
        <v>17401.063999999998</v>
      </c>
      <c r="AI165" s="13">
        <v>13201.936000000002</v>
      </c>
      <c r="AJ165" s="13">
        <v>13007.328000000001</v>
      </c>
      <c r="AK165" s="18"/>
    </row>
    <row r="166" spans="3:37" s="11" customFormat="1" ht="12" x14ac:dyDescent="0.2">
      <c r="C166" s="23" t="s">
        <v>9</v>
      </c>
      <c r="D166" s="48" t="s">
        <v>6</v>
      </c>
      <c r="E166" s="17" t="s">
        <v>41</v>
      </c>
      <c r="F166" s="13"/>
      <c r="G166" s="13"/>
      <c r="H166" s="13">
        <v>5440</v>
      </c>
      <c r="I166" s="13">
        <v>6954</v>
      </c>
      <c r="J166" s="13">
        <v>14454</v>
      </c>
      <c r="K166" s="13">
        <v>9369</v>
      </c>
      <c r="L166" s="13">
        <v>11663</v>
      </c>
      <c r="M166" s="13"/>
      <c r="O166" s="23" t="s">
        <v>9</v>
      </c>
      <c r="P166" s="25" t="s">
        <v>6</v>
      </c>
      <c r="Q166" s="17" t="s">
        <v>41</v>
      </c>
      <c r="R166" s="18"/>
      <c r="S166" s="18"/>
      <c r="T166" s="18">
        <v>29.8</v>
      </c>
      <c r="U166" s="18">
        <v>29.4</v>
      </c>
      <c r="V166" s="18">
        <v>23.4</v>
      </c>
      <c r="W166" s="18">
        <v>26</v>
      </c>
      <c r="X166" s="18">
        <v>22.8</v>
      </c>
      <c r="Y166" s="18"/>
      <c r="AA166" s="23" t="s">
        <v>9</v>
      </c>
      <c r="AB166" s="25" t="s">
        <v>6</v>
      </c>
      <c r="AC166" s="17" t="s">
        <v>41</v>
      </c>
      <c r="AD166" s="13">
        <v>0</v>
      </c>
      <c r="AE166" s="13">
        <v>0</v>
      </c>
      <c r="AF166" s="13">
        <v>3242.24</v>
      </c>
      <c r="AG166" s="13">
        <v>4088.9519999999993</v>
      </c>
      <c r="AH166" s="13">
        <v>6764.4719999999998</v>
      </c>
      <c r="AI166" s="13">
        <v>4871.88</v>
      </c>
      <c r="AJ166" s="13">
        <v>5318.3280000000004</v>
      </c>
      <c r="AK166" s="18"/>
    </row>
    <row r="167" spans="3:37" s="11" customFormat="1" ht="12" x14ac:dyDescent="0.2">
      <c r="C167" s="23" t="s">
        <v>9</v>
      </c>
      <c r="D167" s="48" t="s">
        <v>6</v>
      </c>
      <c r="E167" s="17" t="s">
        <v>42</v>
      </c>
      <c r="F167" s="13">
        <v>97704</v>
      </c>
      <c r="G167" s="13">
        <v>90446</v>
      </c>
      <c r="H167" s="13">
        <v>82829</v>
      </c>
      <c r="I167" s="13">
        <v>90671</v>
      </c>
      <c r="J167" s="13">
        <v>109025</v>
      </c>
      <c r="K167" s="13">
        <v>84380</v>
      </c>
      <c r="L167" s="13">
        <v>87287</v>
      </c>
      <c r="M167" s="13"/>
      <c r="O167" s="23" t="s">
        <v>9</v>
      </c>
      <c r="P167" s="25" t="s">
        <v>6</v>
      </c>
      <c r="Q167" s="17" t="s">
        <v>42</v>
      </c>
      <c r="R167" s="18">
        <v>6.3</v>
      </c>
      <c r="S167" s="18">
        <v>6.9</v>
      </c>
      <c r="T167" s="18">
        <v>7.3</v>
      </c>
      <c r="U167" s="18">
        <v>7.4</v>
      </c>
      <c r="V167" s="18">
        <v>8.6</v>
      </c>
      <c r="W167" s="18">
        <v>8.6</v>
      </c>
      <c r="X167" s="18">
        <v>8</v>
      </c>
      <c r="Y167" s="18"/>
      <c r="AA167" s="23" t="s">
        <v>9</v>
      </c>
      <c r="AB167" s="25" t="s">
        <v>6</v>
      </c>
      <c r="AC167" s="17" t="s">
        <v>42</v>
      </c>
      <c r="AD167" s="13">
        <v>12310.704</v>
      </c>
      <c r="AE167" s="13">
        <v>12481.548000000001</v>
      </c>
      <c r="AF167" s="13">
        <v>12093.034</v>
      </c>
      <c r="AG167" s="13">
        <v>13419.308000000001</v>
      </c>
      <c r="AH167" s="13">
        <v>18752.3</v>
      </c>
      <c r="AI167" s="13">
        <v>14513.36</v>
      </c>
      <c r="AJ167" s="13">
        <v>13965.92</v>
      </c>
      <c r="AK167" s="18"/>
    </row>
    <row r="168" spans="3:37" s="11" customFormat="1" ht="12" x14ac:dyDescent="0.2">
      <c r="C168" s="23"/>
      <c r="D168" s="48" t="s">
        <v>6</v>
      </c>
      <c r="E168" s="17" t="s">
        <v>43</v>
      </c>
      <c r="F168" s="13"/>
      <c r="G168" s="13"/>
      <c r="H168" s="13"/>
      <c r="I168" s="13"/>
      <c r="J168" s="13"/>
      <c r="K168" s="13"/>
      <c r="L168" s="13"/>
      <c r="M168" s="13"/>
      <c r="O168" s="23"/>
      <c r="P168" s="25" t="s">
        <v>6</v>
      </c>
      <c r="Q168" s="17" t="s">
        <v>43</v>
      </c>
      <c r="R168" s="18"/>
      <c r="S168" s="18"/>
      <c r="T168" s="18"/>
      <c r="U168" s="18"/>
      <c r="V168" s="18"/>
      <c r="W168" s="18"/>
      <c r="X168" s="18"/>
      <c r="Y168" s="18"/>
      <c r="AA168" s="23"/>
      <c r="AB168" s="25" t="s">
        <v>6</v>
      </c>
      <c r="AC168" s="17" t="s">
        <v>43</v>
      </c>
      <c r="AD168" s="13"/>
      <c r="AE168" s="13"/>
      <c r="AF168" s="13"/>
      <c r="AG168" s="13"/>
      <c r="AH168" s="13"/>
      <c r="AI168" s="13"/>
      <c r="AJ168" s="13"/>
      <c r="AK168" s="18"/>
    </row>
    <row r="169" spans="3:37" s="19" customFormat="1" ht="12" x14ac:dyDescent="0.2">
      <c r="C169" s="22" t="s">
        <v>10</v>
      </c>
      <c r="D169" s="49" t="s">
        <v>6</v>
      </c>
      <c r="E169" s="20" t="s">
        <v>78</v>
      </c>
      <c r="F169" s="14">
        <v>306208</v>
      </c>
      <c r="G169" s="14">
        <v>242622</v>
      </c>
      <c r="H169" s="14">
        <v>198390</v>
      </c>
      <c r="I169" s="14">
        <v>176139</v>
      </c>
      <c r="J169" s="14">
        <v>153249</v>
      </c>
      <c r="K169" s="14">
        <v>140958</v>
      </c>
      <c r="L169" s="14">
        <v>105782</v>
      </c>
      <c r="M169" s="14"/>
      <c r="O169" s="22" t="s">
        <v>10</v>
      </c>
      <c r="P169" s="24" t="s">
        <v>6</v>
      </c>
      <c r="Q169" s="20" t="s">
        <v>39</v>
      </c>
      <c r="R169" s="21">
        <v>3.4</v>
      </c>
      <c r="S169" s="21">
        <v>4.5</v>
      </c>
      <c r="T169" s="21">
        <v>5.3</v>
      </c>
      <c r="U169" s="21">
        <v>5.8</v>
      </c>
      <c r="V169" s="21">
        <v>7</v>
      </c>
      <c r="W169" s="21">
        <v>6.8</v>
      </c>
      <c r="X169" s="21">
        <v>7.4</v>
      </c>
      <c r="Y169" s="21"/>
      <c r="AA169" s="22" t="s">
        <v>10</v>
      </c>
      <c r="AB169" s="24" t="s">
        <v>6</v>
      </c>
      <c r="AC169" s="20" t="s">
        <v>39</v>
      </c>
      <c r="AD169" s="14">
        <v>20822.144</v>
      </c>
      <c r="AE169" s="14">
        <v>21835.98</v>
      </c>
      <c r="AF169" s="14">
        <v>21029.34</v>
      </c>
      <c r="AG169" s="14">
        <v>20432.124</v>
      </c>
      <c r="AH169" s="14">
        <v>21454.86</v>
      </c>
      <c r="AI169" s="14">
        <v>19170.288</v>
      </c>
      <c r="AJ169" s="14">
        <v>15655.736000000001</v>
      </c>
      <c r="AK169" s="21"/>
    </row>
    <row r="170" spans="3:37" s="11" customFormat="1" ht="12" x14ac:dyDescent="0.2">
      <c r="C170" s="23" t="s">
        <v>10</v>
      </c>
      <c r="D170" s="48" t="s">
        <v>6</v>
      </c>
      <c r="E170" s="17" t="s">
        <v>37</v>
      </c>
      <c r="F170" s="13">
        <v>48963</v>
      </c>
      <c r="G170" s="13">
        <v>32122</v>
      </c>
      <c r="H170" s="13">
        <v>26919</v>
      </c>
      <c r="I170" s="13">
        <v>19902</v>
      </c>
      <c r="J170" s="13">
        <v>14303</v>
      </c>
      <c r="K170" s="13">
        <v>10901</v>
      </c>
      <c r="L170" s="13">
        <v>11021</v>
      </c>
      <c r="M170" s="13"/>
      <c r="O170" s="23" t="s">
        <v>10</v>
      </c>
      <c r="P170" s="25" t="s">
        <v>6</v>
      </c>
      <c r="Q170" s="17" t="s">
        <v>37</v>
      </c>
      <c r="R170" s="18">
        <v>9.3000000000000007</v>
      </c>
      <c r="S170" s="18">
        <v>12.2</v>
      </c>
      <c r="T170" s="18">
        <v>13.3</v>
      </c>
      <c r="U170" s="18">
        <v>16.5</v>
      </c>
      <c r="V170" s="18">
        <v>23.4</v>
      </c>
      <c r="W170" s="18">
        <v>24.7</v>
      </c>
      <c r="X170" s="18">
        <v>22.8</v>
      </c>
      <c r="Y170" s="18"/>
      <c r="AA170" s="23" t="s">
        <v>10</v>
      </c>
      <c r="AB170" s="25" t="s">
        <v>6</v>
      </c>
      <c r="AC170" s="17" t="s">
        <v>37</v>
      </c>
      <c r="AD170" s="13">
        <v>9107.1180000000004</v>
      </c>
      <c r="AE170" s="13">
        <v>7837.7679999999991</v>
      </c>
      <c r="AF170" s="13">
        <v>7160.4540000000006</v>
      </c>
      <c r="AG170" s="13">
        <v>6567.66</v>
      </c>
      <c r="AH170" s="13">
        <v>6693.8039999999992</v>
      </c>
      <c r="AI170" s="13">
        <v>5385.0940000000001</v>
      </c>
      <c r="AJ170" s="13">
        <v>5025.576</v>
      </c>
      <c r="AK170" s="18"/>
    </row>
    <row r="171" spans="3:37" s="11" customFormat="1" ht="12" x14ac:dyDescent="0.2">
      <c r="C171" s="23" t="s">
        <v>10</v>
      </c>
      <c r="D171" s="48" t="s">
        <v>6</v>
      </c>
      <c r="E171" s="17" t="s">
        <v>38</v>
      </c>
      <c r="F171" s="13">
        <v>184340</v>
      </c>
      <c r="G171" s="13">
        <v>151132</v>
      </c>
      <c r="H171" s="13">
        <v>110823</v>
      </c>
      <c r="I171" s="13">
        <v>90746</v>
      </c>
      <c r="J171" s="13">
        <v>71737</v>
      </c>
      <c r="K171" s="13">
        <v>64066</v>
      </c>
      <c r="L171" s="13">
        <v>49391</v>
      </c>
      <c r="M171" s="13"/>
      <c r="O171" s="23" t="s">
        <v>10</v>
      </c>
      <c r="P171" s="25" t="s">
        <v>6</v>
      </c>
      <c r="Q171" s="17" t="s">
        <v>38</v>
      </c>
      <c r="R171" s="18">
        <v>5</v>
      </c>
      <c r="S171" s="18">
        <v>5.3</v>
      </c>
      <c r="T171" s="18">
        <v>6.5</v>
      </c>
      <c r="U171" s="18">
        <v>7.4</v>
      </c>
      <c r="V171" s="18">
        <v>10.4</v>
      </c>
      <c r="W171" s="18">
        <v>10</v>
      </c>
      <c r="X171" s="18">
        <v>11.2</v>
      </c>
      <c r="Y171" s="18"/>
      <c r="AA171" s="23" t="s">
        <v>10</v>
      </c>
      <c r="AB171" s="25" t="s">
        <v>6</v>
      </c>
      <c r="AC171" s="17" t="s">
        <v>38</v>
      </c>
      <c r="AD171" s="13">
        <v>18434</v>
      </c>
      <c r="AE171" s="13">
        <v>16019.992</v>
      </c>
      <c r="AF171" s="13">
        <v>14406.99</v>
      </c>
      <c r="AG171" s="13">
        <v>13430.408000000001</v>
      </c>
      <c r="AH171" s="13">
        <v>14921.296</v>
      </c>
      <c r="AI171" s="13">
        <v>12813.2</v>
      </c>
      <c r="AJ171" s="13">
        <v>11063.583999999999</v>
      </c>
      <c r="AK171" s="18"/>
    </row>
    <row r="172" spans="3:37" s="11" customFormat="1" ht="12" x14ac:dyDescent="0.2">
      <c r="C172" s="23" t="s">
        <v>10</v>
      </c>
      <c r="D172" s="48" t="s">
        <v>6</v>
      </c>
      <c r="E172" s="17" t="s">
        <v>40</v>
      </c>
      <c r="F172" s="13"/>
      <c r="G172" s="13"/>
      <c r="H172" s="13">
        <v>57414</v>
      </c>
      <c r="I172" s="13">
        <v>59954</v>
      </c>
      <c r="J172" s="13">
        <v>62703</v>
      </c>
      <c r="K172" s="13">
        <v>58196</v>
      </c>
      <c r="L172" s="13">
        <v>40205</v>
      </c>
      <c r="M172" s="13"/>
      <c r="O172" s="23" t="s">
        <v>10</v>
      </c>
      <c r="P172" s="25" t="s">
        <v>6</v>
      </c>
      <c r="Q172" s="17" t="s">
        <v>40</v>
      </c>
      <c r="R172" s="18"/>
      <c r="S172" s="18"/>
      <c r="T172" s="18">
        <v>8.9</v>
      </c>
      <c r="U172" s="18">
        <v>9.6999999999999993</v>
      </c>
      <c r="V172" s="18">
        <v>11.2</v>
      </c>
      <c r="W172" s="18">
        <v>10.5</v>
      </c>
      <c r="X172" s="18">
        <v>11.9</v>
      </c>
      <c r="Y172" s="18"/>
      <c r="AA172" s="23" t="s">
        <v>10</v>
      </c>
      <c r="AB172" s="25" t="s">
        <v>6</v>
      </c>
      <c r="AC172" s="17" t="s">
        <v>40</v>
      </c>
      <c r="AD172" s="13">
        <v>0</v>
      </c>
      <c r="AE172" s="13">
        <v>0</v>
      </c>
      <c r="AF172" s="13">
        <v>10219.692000000001</v>
      </c>
      <c r="AG172" s="13">
        <v>11631.075999999999</v>
      </c>
      <c r="AH172" s="13">
        <v>14045.472</v>
      </c>
      <c r="AI172" s="13">
        <v>12221.16</v>
      </c>
      <c r="AJ172" s="13">
        <v>9568.7900000000009</v>
      </c>
      <c r="AK172" s="18"/>
    </row>
    <row r="173" spans="3:37" s="11" customFormat="1" ht="12" x14ac:dyDescent="0.2">
      <c r="C173" s="23" t="s">
        <v>10</v>
      </c>
      <c r="D173" s="48" t="s">
        <v>6</v>
      </c>
      <c r="E173" s="17" t="s">
        <v>41</v>
      </c>
      <c r="F173" s="13"/>
      <c r="G173" s="13"/>
      <c r="H173" s="13">
        <v>0</v>
      </c>
      <c r="I173" s="13">
        <v>0</v>
      </c>
      <c r="J173" s="13">
        <v>0</v>
      </c>
      <c r="K173" s="13">
        <v>7795</v>
      </c>
      <c r="L173" s="13">
        <v>0</v>
      </c>
      <c r="M173" s="13"/>
      <c r="O173" s="23" t="s">
        <v>10</v>
      </c>
      <c r="P173" s="25" t="s">
        <v>6</v>
      </c>
      <c r="Q173" s="17" t="s">
        <v>41</v>
      </c>
      <c r="R173" s="18"/>
      <c r="S173" s="18"/>
      <c r="T173" s="18"/>
      <c r="U173" s="18"/>
      <c r="V173" s="18"/>
      <c r="W173" s="18">
        <v>29.5</v>
      </c>
      <c r="X173" s="18"/>
      <c r="Y173" s="18"/>
      <c r="AA173" s="23" t="s">
        <v>10</v>
      </c>
      <c r="AB173" s="25" t="s">
        <v>6</v>
      </c>
      <c r="AC173" s="17" t="s">
        <v>41</v>
      </c>
      <c r="AD173" s="13">
        <v>0</v>
      </c>
      <c r="AE173" s="13">
        <v>0</v>
      </c>
      <c r="AF173" s="13" t="e">
        <v>#VALUE!</v>
      </c>
      <c r="AG173" s="13" t="e">
        <v>#VALUE!</v>
      </c>
      <c r="AH173" s="13" t="e">
        <v>#VALUE!</v>
      </c>
      <c r="AI173" s="13">
        <v>4599.05</v>
      </c>
      <c r="AJ173" s="13" t="e">
        <v>#VALUE!</v>
      </c>
      <c r="AK173" s="18"/>
    </row>
    <row r="174" spans="3:37" s="11" customFormat="1" ht="12" x14ac:dyDescent="0.2">
      <c r="C174" s="23" t="s">
        <v>10</v>
      </c>
      <c r="D174" s="48" t="s">
        <v>6</v>
      </c>
      <c r="E174" s="17" t="s">
        <v>42</v>
      </c>
      <c r="F174" s="13">
        <v>72905</v>
      </c>
      <c r="G174" s="13">
        <v>59368</v>
      </c>
      <c r="H174" s="13">
        <v>60648</v>
      </c>
      <c r="I174" s="13">
        <v>65491</v>
      </c>
      <c r="J174" s="13">
        <v>67209</v>
      </c>
      <c r="K174" s="13">
        <v>65991</v>
      </c>
      <c r="L174" s="13">
        <v>45370</v>
      </c>
      <c r="M174" s="13"/>
      <c r="O174" s="23" t="s">
        <v>10</v>
      </c>
      <c r="P174" s="25" t="s">
        <v>6</v>
      </c>
      <c r="Q174" s="17" t="s">
        <v>42</v>
      </c>
      <c r="R174" s="18">
        <v>7.3</v>
      </c>
      <c r="S174" s="18">
        <v>8.9</v>
      </c>
      <c r="T174" s="18">
        <v>8.6</v>
      </c>
      <c r="U174" s="18">
        <v>8.9</v>
      </c>
      <c r="V174" s="18">
        <v>10.8</v>
      </c>
      <c r="W174" s="18">
        <v>9.5</v>
      </c>
      <c r="X174" s="18">
        <v>11.2</v>
      </c>
      <c r="Y174" s="18"/>
      <c r="AA174" s="23" t="s">
        <v>10</v>
      </c>
      <c r="AB174" s="25" t="s">
        <v>6</v>
      </c>
      <c r="AC174" s="17" t="s">
        <v>42</v>
      </c>
      <c r="AD174" s="13">
        <v>10644.13</v>
      </c>
      <c r="AE174" s="13">
        <v>10567.504000000001</v>
      </c>
      <c r="AF174" s="13">
        <v>10431.456</v>
      </c>
      <c r="AG174" s="13">
        <v>11657.398000000001</v>
      </c>
      <c r="AH174" s="13">
        <v>14517.144000000002</v>
      </c>
      <c r="AI174" s="13">
        <v>12538.29</v>
      </c>
      <c r="AJ174" s="13">
        <v>10162.879999999999</v>
      </c>
      <c r="AK174" s="18"/>
    </row>
    <row r="175" spans="3:37" s="11" customFormat="1" ht="12" x14ac:dyDescent="0.2">
      <c r="C175" s="23"/>
      <c r="D175" s="48" t="s">
        <v>6</v>
      </c>
      <c r="E175" s="17" t="s">
        <v>43</v>
      </c>
      <c r="F175" s="13"/>
      <c r="G175" s="13"/>
      <c r="H175" s="13"/>
      <c r="I175" s="13"/>
      <c r="J175" s="13"/>
      <c r="K175" s="13"/>
      <c r="L175" s="13"/>
      <c r="M175" s="13"/>
      <c r="O175" s="23"/>
      <c r="P175" s="25" t="s">
        <v>6</v>
      </c>
      <c r="Q175" s="17" t="s">
        <v>43</v>
      </c>
      <c r="R175" s="18"/>
      <c r="S175" s="18"/>
      <c r="T175" s="18"/>
      <c r="U175" s="18"/>
      <c r="V175" s="18"/>
      <c r="W175" s="18"/>
      <c r="X175" s="18"/>
      <c r="Y175" s="18"/>
      <c r="AA175" s="23"/>
      <c r="AB175" s="25" t="s">
        <v>6</v>
      </c>
      <c r="AC175" s="17" t="s">
        <v>43</v>
      </c>
      <c r="AD175" s="13"/>
      <c r="AE175" s="13"/>
      <c r="AF175" s="13"/>
      <c r="AG175" s="13"/>
      <c r="AH175" s="13"/>
      <c r="AI175" s="13"/>
      <c r="AJ175" s="13"/>
      <c r="AK175" s="18"/>
    </row>
    <row r="176" spans="3:37" s="19" customFormat="1" ht="12" x14ac:dyDescent="0.2">
      <c r="C176" s="22" t="s">
        <v>8</v>
      </c>
      <c r="D176" s="49" t="s">
        <v>7</v>
      </c>
      <c r="E176" s="20" t="s">
        <v>78</v>
      </c>
      <c r="F176" s="14">
        <v>1394995</v>
      </c>
      <c r="G176" s="14">
        <v>1336995</v>
      </c>
      <c r="H176" s="14">
        <v>1307272</v>
      </c>
      <c r="I176" s="14">
        <v>1337184</v>
      </c>
      <c r="J176" s="14">
        <v>1242588</v>
      </c>
      <c r="K176" s="14">
        <v>1272563</v>
      </c>
      <c r="L176" s="14">
        <v>1207458</v>
      </c>
      <c r="M176" s="14"/>
      <c r="O176" s="22" t="s">
        <v>8</v>
      </c>
      <c r="P176" s="24" t="s">
        <v>7</v>
      </c>
      <c r="Q176" s="20" t="s">
        <v>39</v>
      </c>
      <c r="R176" s="21">
        <v>2</v>
      </c>
      <c r="S176" s="21">
        <v>1.7</v>
      </c>
      <c r="T176" s="21">
        <v>2</v>
      </c>
      <c r="U176" s="21">
        <v>2.2999999999999998</v>
      </c>
      <c r="V176" s="21">
        <v>2.6</v>
      </c>
      <c r="W176" s="21">
        <v>2.6</v>
      </c>
      <c r="X176" s="21">
        <v>2.4</v>
      </c>
      <c r="Y176" s="21"/>
      <c r="AA176" s="22" t="s">
        <v>8</v>
      </c>
      <c r="AB176" s="24" t="s">
        <v>7</v>
      </c>
      <c r="AC176" s="20" t="s">
        <v>39</v>
      </c>
      <c r="AD176" s="14">
        <v>55799.8</v>
      </c>
      <c r="AE176" s="14">
        <v>45457.83</v>
      </c>
      <c r="AF176" s="14">
        <v>52290.879999999997</v>
      </c>
      <c r="AG176" s="14">
        <v>61510.463999999993</v>
      </c>
      <c r="AH176" s="14">
        <v>64614.576000000008</v>
      </c>
      <c r="AI176" s="14">
        <v>66173.276000000013</v>
      </c>
      <c r="AJ176" s="14">
        <v>57957.983999999997</v>
      </c>
      <c r="AK176" s="21"/>
    </row>
    <row r="177" spans="3:37" s="11" customFormat="1" ht="12" x14ac:dyDescent="0.2">
      <c r="C177" s="23" t="s">
        <v>8</v>
      </c>
      <c r="D177" s="48" t="s">
        <v>7</v>
      </c>
      <c r="E177" s="17" t="s">
        <v>37</v>
      </c>
      <c r="F177" s="13">
        <v>119477</v>
      </c>
      <c r="G177" s="13">
        <v>93765</v>
      </c>
      <c r="H177" s="13">
        <v>100689</v>
      </c>
      <c r="I177" s="13">
        <v>103660</v>
      </c>
      <c r="J177" s="13">
        <v>84701</v>
      </c>
      <c r="K177" s="13">
        <v>101741</v>
      </c>
      <c r="L177" s="13">
        <v>68501</v>
      </c>
      <c r="M177" s="13"/>
      <c r="O177" s="23" t="s">
        <v>8</v>
      </c>
      <c r="P177" s="25" t="s">
        <v>7</v>
      </c>
      <c r="Q177" s="17" t="s">
        <v>37</v>
      </c>
      <c r="R177" s="18">
        <v>7.3</v>
      </c>
      <c r="S177" s="18">
        <v>8.8000000000000007</v>
      </c>
      <c r="T177" s="18">
        <v>7.3</v>
      </c>
      <c r="U177" s="18">
        <v>8.1</v>
      </c>
      <c r="V177" s="18">
        <v>10</v>
      </c>
      <c r="W177" s="18">
        <v>9.3000000000000007</v>
      </c>
      <c r="X177" s="18">
        <v>10.8</v>
      </c>
      <c r="Y177" s="18"/>
      <c r="AA177" s="23" t="s">
        <v>8</v>
      </c>
      <c r="AB177" s="25" t="s">
        <v>7</v>
      </c>
      <c r="AC177" s="17" t="s">
        <v>37</v>
      </c>
      <c r="AD177" s="13">
        <v>17443.642</v>
      </c>
      <c r="AE177" s="13">
        <v>16502.640000000003</v>
      </c>
      <c r="AF177" s="13">
        <v>14700.593999999999</v>
      </c>
      <c r="AG177" s="13">
        <v>16792.919999999998</v>
      </c>
      <c r="AH177" s="13">
        <v>16940.2</v>
      </c>
      <c r="AI177" s="13">
        <v>18923.826000000001</v>
      </c>
      <c r="AJ177" s="13">
        <v>14796.216</v>
      </c>
      <c r="AK177" s="18"/>
    </row>
    <row r="178" spans="3:37" s="11" customFormat="1" ht="12" x14ac:dyDescent="0.2">
      <c r="C178" s="23" t="s">
        <v>8</v>
      </c>
      <c r="D178" s="48" t="s">
        <v>7</v>
      </c>
      <c r="E178" s="17" t="s">
        <v>38</v>
      </c>
      <c r="F178" s="13">
        <v>497645</v>
      </c>
      <c r="G178" s="13">
        <v>487963</v>
      </c>
      <c r="H178" s="13">
        <v>495113</v>
      </c>
      <c r="I178" s="13">
        <v>509012</v>
      </c>
      <c r="J178" s="13">
        <v>414327</v>
      </c>
      <c r="K178" s="13">
        <v>410418</v>
      </c>
      <c r="L178" s="13">
        <v>331889</v>
      </c>
      <c r="M178" s="13"/>
      <c r="O178" s="23" t="s">
        <v>8</v>
      </c>
      <c r="P178" s="25" t="s">
        <v>7</v>
      </c>
      <c r="Q178" s="17" t="s">
        <v>38</v>
      </c>
      <c r="R178" s="18">
        <v>3.5</v>
      </c>
      <c r="S178" s="18">
        <v>3.7</v>
      </c>
      <c r="T178" s="18">
        <v>3.2</v>
      </c>
      <c r="U178" s="18">
        <v>3.4</v>
      </c>
      <c r="V178" s="18">
        <v>4.3</v>
      </c>
      <c r="W178" s="18">
        <v>4.5</v>
      </c>
      <c r="X178" s="18">
        <v>4.8</v>
      </c>
      <c r="Y178" s="18"/>
      <c r="AA178" s="23" t="s">
        <v>8</v>
      </c>
      <c r="AB178" s="25" t="s">
        <v>7</v>
      </c>
      <c r="AC178" s="17" t="s">
        <v>38</v>
      </c>
      <c r="AD178" s="13">
        <v>34835.15</v>
      </c>
      <c r="AE178" s="13">
        <v>36109.262000000002</v>
      </c>
      <c r="AF178" s="13">
        <v>31687.232000000004</v>
      </c>
      <c r="AG178" s="13">
        <v>34612.815999999999</v>
      </c>
      <c r="AH178" s="13">
        <v>35632.121999999996</v>
      </c>
      <c r="AI178" s="13">
        <v>36937.620000000003</v>
      </c>
      <c r="AJ178" s="13">
        <v>31861.343999999997</v>
      </c>
      <c r="AK178" s="18"/>
    </row>
    <row r="179" spans="3:37" s="11" customFormat="1" ht="12" x14ac:dyDescent="0.2">
      <c r="C179" s="23" t="s">
        <v>8</v>
      </c>
      <c r="D179" s="48" t="s">
        <v>7</v>
      </c>
      <c r="E179" s="17" t="s">
        <v>40</v>
      </c>
      <c r="F179" s="13"/>
      <c r="G179" s="13"/>
      <c r="H179" s="13">
        <v>500379</v>
      </c>
      <c r="I179" s="13">
        <v>468672</v>
      </c>
      <c r="J179" s="13">
        <v>479318</v>
      </c>
      <c r="K179" s="13">
        <v>463732</v>
      </c>
      <c r="L179" s="13">
        <v>469789</v>
      </c>
      <c r="M179" s="13"/>
      <c r="O179" s="23" t="s">
        <v>8</v>
      </c>
      <c r="P179" s="25" t="s">
        <v>7</v>
      </c>
      <c r="Q179" s="17" t="s">
        <v>40</v>
      </c>
      <c r="R179" s="18"/>
      <c r="S179" s="18"/>
      <c r="T179" s="18">
        <v>3.1</v>
      </c>
      <c r="U179" s="18">
        <v>3.6</v>
      </c>
      <c r="V179" s="18">
        <v>4</v>
      </c>
      <c r="W179" s="18">
        <v>4.3</v>
      </c>
      <c r="X179" s="18">
        <v>3.9</v>
      </c>
      <c r="Y179" s="18"/>
      <c r="AA179" s="23" t="s">
        <v>8</v>
      </c>
      <c r="AB179" s="25" t="s">
        <v>7</v>
      </c>
      <c r="AC179" s="17" t="s">
        <v>40</v>
      </c>
      <c r="AD179" s="13">
        <v>0</v>
      </c>
      <c r="AE179" s="13">
        <v>0</v>
      </c>
      <c r="AF179" s="13">
        <v>31023.498000000003</v>
      </c>
      <c r="AG179" s="13">
        <v>33744.383999999998</v>
      </c>
      <c r="AH179" s="13">
        <v>38345.440000000002</v>
      </c>
      <c r="AI179" s="13">
        <v>39880.951999999997</v>
      </c>
      <c r="AJ179" s="13">
        <v>36643.541999999994</v>
      </c>
      <c r="AK179" s="18"/>
    </row>
    <row r="180" spans="3:37" s="11" customFormat="1" ht="12" x14ac:dyDescent="0.2">
      <c r="C180" s="23" t="s">
        <v>8</v>
      </c>
      <c r="D180" s="48" t="s">
        <v>7</v>
      </c>
      <c r="E180" s="17" t="s">
        <v>41</v>
      </c>
      <c r="F180" s="13"/>
      <c r="G180" s="13"/>
      <c r="H180" s="13">
        <v>150591</v>
      </c>
      <c r="I180" s="13">
        <v>160790</v>
      </c>
      <c r="J180" s="13">
        <v>185926</v>
      </c>
      <c r="K180" s="13">
        <v>185830</v>
      </c>
      <c r="L180" s="13">
        <v>221311</v>
      </c>
      <c r="M180" s="13"/>
      <c r="O180" s="23" t="s">
        <v>8</v>
      </c>
      <c r="P180" s="25" t="s">
        <v>7</v>
      </c>
      <c r="Q180" s="17" t="s">
        <v>41</v>
      </c>
      <c r="R180" s="18"/>
      <c r="S180" s="18"/>
      <c r="T180" s="18">
        <v>5.9</v>
      </c>
      <c r="U180" s="18">
        <v>6.6</v>
      </c>
      <c r="V180" s="18">
        <v>7.2</v>
      </c>
      <c r="W180" s="18">
        <v>7.6</v>
      </c>
      <c r="X180" s="18">
        <v>6.1</v>
      </c>
      <c r="Y180" s="18"/>
      <c r="AA180" s="23" t="s">
        <v>8</v>
      </c>
      <c r="AB180" s="25" t="s">
        <v>7</v>
      </c>
      <c r="AC180" s="17" t="s">
        <v>41</v>
      </c>
      <c r="AD180" s="13">
        <v>0</v>
      </c>
      <c r="AE180" s="13">
        <v>0</v>
      </c>
      <c r="AF180" s="13">
        <v>17769.738000000001</v>
      </c>
      <c r="AG180" s="13">
        <v>21224.28</v>
      </c>
      <c r="AH180" s="13">
        <v>26773.343999999997</v>
      </c>
      <c r="AI180" s="13">
        <v>28246.16</v>
      </c>
      <c r="AJ180" s="13">
        <v>26999.941999999995</v>
      </c>
      <c r="AK180" s="18"/>
    </row>
    <row r="181" spans="3:37" s="11" customFormat="1" ht="12" x14ac:dyDescent="0.2">
      <c r="C181" s="23" t="s">
        <v>8</v>
      </c>
      <c r="D181" s="48" t="s">
        <v>7</v>
      </c>
      <c r="E181" s="17" t="s">
        <v>42</v>
      </c>
      <c r="F181" s="13">
        <v>692671</v>
      </c>
      <c r="G181" s="13">
        <v>663031</v>
      </c>
      <c r="H181" s="13">
        <v>650970</v>
      </c>
      <c r="I181" s="13">
        <v>629462</v>
      </c>
      <c r="J181" s="13">
        <v>665244</v>
      </c>
      <c r="K181" s="13">
        <v>649562</v>
      </c>
      <c r="L181" s="13">
        <v>691100</v>
      </c>
      <c r="M181" s="13"/>
      <c r="O181" s="23" t="s">
        <v>8</v>
      </c>
      <c r="P181" s="25" t="s">
        <v>7</v>
      </c>
      <c r="Q181" s="17" t="s">
        <v>42</v>
      </c>
      <c r="R181" s="18">
        <v>3.1</v>
      </c>
      <c r="S181" s="18">
        <v>3.5</v>
      </c>
      <c r="T181" s="18">
        <v>3.1</v>
      </c>
      <c r="U181" s="18">
        <v>3.4</v>
      </c>
      <c r="V181" s="18">
        <v>3.8</v>
      </c>
      <c r="W181" s="18">
        <v>3.9</v>
      </c>
      <c r="X181" s="18">
        <v>3.6</v>
      </c>
      <c r="Y181" s="18"/>
      <c r="AA181" s="23" t="s">
        <v>8</v>
      </c>
      <c r="AB181" s="25" t="s">
        <v>7</v>
      </c>
      <c r="AC181" s="17" t="s">
        <v>42</v>
      </c>
      <c r="AD181" s="13">
        <v>42945.601999999999</v>
      </c>
      <c r="AE181" s="13">
        <v>46412.17</v>
      </c>
      <c r="AF181" s="13">
        <v>40360.14</v>
      </c>
      <c r="AG181" s="13">
        <v>42803.415999999997</v>
      </c>
      <c r="AH181" s="13">
        <v>50558.543999999994</v>
      </c>
      <c r="AI181" s="13">
        <v>50665.835999999996</v>
      </c>
      <c r="AJ181" s="13">
        <v>49759.199999999997</v>
      </c>
      <c r="AK181" s="18"/>
    </row>
    <row r="182" spans="3:37" s="11" customFormat="1" ht="12" x14ac:dyDescent="0.2">
      <c r="C182" s="23" t="s">
        <v>8</v>
      </c>
      <c r="D182" s="48" t="s">
        <v>7</v>
      </c>
      <c r="E182" s="17" t="s">
        <v>43</v>
      </c>
      <c r="F182" s="13">
        <v>85202</v>
      </c>
      <c r="G182" s="13">
        <v>92236</v>
      </c>
      <c r="H182" s="13">
        <v>60500</v>
      </c>
      <c r="I182" s="13">
        <v>95050</v>
      </c>
      <c r="J182" s="13">
        <v>78316</v>
      </c>
      <c r="K182" s="13">
        <v>110842</v>
      </c>
      <c r="L182" s="13">
        <v>115968</v>
      </c>
      <c r="M182" s="13"/>
      <c r="O182" s="23" t="s">
        <v>8</v>
      </c>
      <c r="P182" s="25" t="s">
        <v>7</v>
      </c>
      <c r="Q182" s="17" t="s">
        <v>43</v>
      </c>
      <c r="R182" s="18">
        <v>7.9</v>
      </c>
      <c r="S182" s="18">
        <v>8.8000000000000007</v>
      </c>
      <c r="T182" s="18">
        <v>9.5</v>
      </c>
      <c r="U182" s="18">
        <v>8.5</v>
      </c>
      <c r="V182" s="18">
        <v>10.3</v>
      </c>
      <c r="W182" s="18">
        <v>9.3000000000000007</v>
      </c>
      <c r="X182" s="18">
        <v>8.6</v>
      </c>
      <c r="Y182" s="18"/>
      <c r="AA182" s="23" t="s">
        <v>8</v>
      </c>
      <c r="AB182" s="25" t="s">
        <v>7</v>
      </c>
      <c r="AC182" s="17" t="s">
        <v>43</v>
      </c>
      <c r="AD182" s="13">
        <v>13461.916000000001</v>
      </c>
      <c r="AE182" s="13">
        <v>16233.536</v>
      </c>
      <c r="AF182" s="13">
        <v>11495</v>
      </c>
      <c r="AG182" s="13">
        <v>16158.5</v>
      </c>
      <c r="AH182" s="13">
        <v>16133.096000000001</v>
      </c>
      <c r="AI182" s="13">
        <v>20616.612000000001</v>
      </c>
      <c r="AJ182" s="13">
        <v>19946.495999999999</v>
      </c>
      <c r="AK182" s="18"/>
    </row>
    <row r="183" spans="3:37" s="19" customFormat="1" ht="12" x14ac:dyDescent="0.2">
      <c r="C183" s="22" t="s">
        <v>9</v>
      </c>
      <c r="D183" s="49" t="s">
        <v>7</v>
      </c>
      <c r="E183" s="20" t="s">
        <v>78</v>
      </c>
      <c r="F183" s="14">
        <v>768806</v>
      </c>
      <c r="G183" s="14">
        <v>750075</v>
      </c>
      <c r="H183" s="14">
        <v>737021</v>
      </c>
      <c r="I183" s="14">
        <v>767771</v>
      </c>
      <c r="J183" s="14">
        <v>720081</v>
      </c>
      <c r="K183" s="14">
        <v>734940</v>
      </c>
      <c r="L183" s="14">
        <v>734424</v>
      </c>
      <c r="M183" s="14"/>
      <c r="O183" s="22" t="s">
        <v>9</v>
      </c>
      <c r="P183" s="24" t="s">
        <v>7</v>
      </c>
      <c r="Q183" s="20" t="s">
        <v>39</v>
      </c>
      <c r="R183" s="21">
        <v>2.4</v>
      </c>
      <c r="S183" s="21">
        <v>2.8</v>
      </c>
      <c r="T183" s="21">
        <v>3.1</v>
      </c>
      <c r="U183" s="21">
        <v>2.7</v>
      </c>
      <c r="V183" s="21">
        <v>3.8</v>
      </c>
      <c r="W183" s="21">
        <v>3.9</v>
      </c>
      <c r="X183" s="21">
        <v>3.6</v>
      </c>
      <c r="Y183" s="21"/>
      <c r="AA183" s="22" t="s">
        <v>9</v>
      </c>
      <c r="AB183" s="24" t="s">
        <v>7</v>
      </c>
      <c r="AC183" s="20" t="s">
        <v>39</v>
      </c>
      <c r="AD183" s="14">
        <v>36902.687999999995</v>
      </c>
      <c r="AE183" s="14">
        <v>42004.2</v>
      </c>
      <c r="AF183" s="14">
        <v>45695.302000000003</v>
      </c>
      <c r="AG183" s="14">
        <v>41459.634000000005</v>
      </c>
      <c r="AH183" s="14">
        <v>54726.155999999995</v>
      </c>
      <c r="AI183" s="14">
        <v>57325.32</v>
      </c>
      <c r="AJ183" s="14">
        <v>52878.527999999998</v>
      </c>
      <c r="AK183" s="21"/>
    </row>
    <row r="184" spans="3:37" s="11" customFormat="1" ht="12" x14ac:dyDescent="0.2">
      <c r="C184" s="23" t="s">
        <v>9</v>
      </c>
      <c r="D184" s="48" t="s">
        <v>7</v>
      </c>
      <c r="E184" s="17" t="s">
        <v>37</v>
      </c>
      <c r="F184" s="13">
        <v>66411</v>
      </c>
      <c r="G184" s="13">
        <v>46350</v>
      </c>
      <c r="H184" s="13">
        <v>55856</v>
      </c>
      <c r="I184" s="13">
        <v>60369</v>
      </c>
      <c r="J184" s="13">
        <v>43725</v>
      </c>
      <c r="K184" s="13">
        <v>52837</v>
      </c>
      <c r="L184" s="13">
        <v>37141</v>
      </c>
      <c r="M184" s="13"/>
      <c r="O184" s="23" t="s">
        <v>9</v>
      </c>
      <c r="P184" s="25" t="s">
        <v>7</v>
      </c>
      <c r="Q184" s="17" t="s">
        <v>37</v>
      </c>
      <c r="R184" s="18">
        <v>9.1999999999999993</v>
      </c>
      <c r="S184" s="18">
        <v>12.6</v>
      </c>
      <c r="T184" s="18">
        <v>9.9</v>
      </c>
      <c r="U184" s="18">
        <v>10.6</v>
      </c>
      <c r="V184" s="18">
        <v>14.2</v>
      </c>
      <c r="W184" s="18">
        <v>13.4</v>
      </c>
      <c r="X184" s="18">
        <v>14.8</v>
      </c>
      <c r="Y184" s="18"/>
      <c r="AA184" s="23" t="s">
        <v>9</v>
      </c>
      <c r="AB184" s="25" t="s">
        <v>7</v>
      </c>
      <c r="AC184" s="17" t="s">
        <v>37</v>
      </c>
      <c r="AD184" s="13">
        <v>12219.624</v>
      </c>
      <c r="AE184" s="13">
        <v>11680.2</v>
      </c>
      <c r="AF184" s="13">
        <v>11059.488000000001</v>
      </c>
      <c r="AG184" s="13">
        <v>12798.228000000001</v>
      </c>
      <c r="AH184" s="13">
        <v>12417.9</v>
      </c>
      <c r="AI184" s="13">
        <v>14160.316000000001</v>
      </c>
      <c r="AJ184" s="13">
        <v>10993.736000000001</v>
      </c>
      <c r="AK184" s="18"/>
    </row>
    <row r="185" spans="3:37" s="11" customFormat="1" ht="12" x14ac:dyDescent="0.2">
      <c r="C185" s="23" t="s">
        <v>9</v>
      </c>
      <c r="D185" s="48" t="s">
        <v>7</v>
      </c>
      <c r="E185" s="17" t="s">
        <v>38</v>
      </c>
      <c r="F185" s="13">
        <v>248205</v>
      </c>
      <c r="G185" s="13">
        <v>233012</v>
      </c>
      <c r="H185" s="13">
        <v>243004</v>
      </c>
      <c r="I185" s="13">
        <v>264681</v>
      </c>
      <c r="J185" s="13">
        <v>210097</v>
      </c>
      <c r="K185" s="13">
        <v>211494</v>
      </c>
      <c r="L185" s="13">
        <v>172210</v>
      </c>
      <c r="M185" s="13"/>
      <c r="O185" s="23" t="s">
        <v>9</v>
      </c>
      <c r="P185" s="25" t="s">
        <v>7</v>
      </c>
      <c r="Q185" s="17" t="s">
        <v>38</v>
      </c>
      <c r="R185" s="18">
        <v>5.0999999999999996</v>
      </c>
      <c r="S185" s="18">
        <v>5.9</v>
      </c>
      <c r="T185" s="18">
        <v>5.0999999999999996</v>
      </c>
      <c r="U185" s="18">
        <v>5</v>
      </c>
      <c r="V185" s="18">
        <v>6.2</v>
      </c>
      <c r="W185" s="18">
        <v>6.6</v>
      </c>
      <c r="X185" s="18">
        <v>7</v>
      </c>
      <c r="Y185" s="18"/>
      <c r="AA185" s="23" t="s">
        <v>9</v>
      </c>
      <c r="AB185" s="25" t="s">
        <v>7</v>
      </c>
      <c r="AC185" s="17" t="s">
        <v>38</v>
      </c>
      <c r="AD185" s="13">
        <v>25316.91</v>
      </c>
      <c r="AE185" s="13">
        <v>27495.416000000001</v>
      </c>
      <c r="AF185" s="13">
        <v>24786.407999999999</v>
      </c>
      <c r="AG185" s="13">
        <v>26468.1</v>
      </c>
      <c r="AH185" s="13">
        <v>26052.028000000002</v>
      </c>
      <c r="AI185" s="13">
        <v>27917.207999999999</v>
      </c>
      <c r="AJ185" s="13">
        <v>24109.4</v>
      </c>
      <c r="AK185" s="18"/>
    </row>
    <row r="186" spans="3:37" s="11" customFormat="1" ht="12" x14ac:dyDescent="0.2">
      <c r="C186" s="23" t="s">
        <v>9</v>
      </c>
      <c r="D186" s="48" t="s">
        <v>7</v>
      </c>
      <c r="E186" s="17" t="s">
        <v>40</v>
      </c>
      <c r="F186" s="13"/>
      <c r="G186" s="13"/>
      <c r="H186" s="13">
        <v>300036</v>
      </c>
      <c r="I186" s="13">
        <v>269896</v>
      </c>
      <c r="J186" s="13">
        <v>293737</v>
      </c>
      <c r="K186" s="13">
        <v>265644</v>
      </c>
      <c r="L186" s="13">
        <v>292062</v>
      </c>
      <c r="M186" s="13"/>
      <c r="O186" s="23" t="s">
        <v>9</v>
      </c>
      <c r="P186" s="25" t="s">
        <v>7</v>
      </c>
      <c r="Q186" s="17" t="s">
        <v>40</v>
      </c>
      <c r="R186" s="18"/>
      <c r="S186" s="18"/>
      <c r="T186" s="18">
        <v>4.0999999999999996</v>
      </c>
      <c r="U186" s="18">
        <v>5</v>
      </c>
      <c r="V186" s="18">
        <v>5.6</v>
      </c>
      <c r="W186" s="18">
        <v>5.7</v>
      </c>
      <c r="X186" s="18">
        <v>5.3</v>
      </c>
      <c r="Y186" s="18"/>
      <c r="AA186" s="23" t="s">
        <v>9</v>
      </c>
      <c r="AB186" s="25" t="s">
        <v>7</v>
      </c>
      <c r="AC186" s="17" t="s">
        <v>40</v>
      </c>
      <c r="AD186" s="13">
        <v>0</v>
      </c>
      <c r="AE186" s="13">
        <v>0</v>
      </c>
      <c r="AF186" s="13">
        <v>24602.951999999997</v>
      </c>
      <c r="AG186" s="13">
        <v>26989.599999999999</v>
      </c>
      <c r="AH186" s="13">
        <v>32898.544000000002</v>
      </c>
      <c r="AI186" s="13">
        <v>30283.416000000001</v>
      </c>
      <c r="AJ186" s="13">
        <v>30958.571999999996</v>
      </c>
      <c r="AK186" s="18"/>
    </row>
    <row r="187" spans="3:37" s="11" customFormat="1" ht="12" x14ac:dyDescent="0.2">
      <c r="C187" s="23" t="s">
        <v>9</v>
      </c>
      <c r="D187" s="48" t="s">
        <v>7</v>
      </c>
      <c r="E187" s="17" t="s">
        <v>41</v>
      </c>
      <c r="F187" s="13"/>
      <c r="H187" s="13">
        <v>103646</v>
      </c>
      <c r="I187" s="13">
        <v>111604</v>
      </c>
      <c r="J187" s="13">
        <v>116554</v>
      </c>
      <c r="K187" s="13">
        <v>133160</v>
      </c>
      <c r="L187" s="13">
        <v>144319</v>
      </c>
      <c r="M187" s="13"/>
      <c r="O187" s="23" t="s">
        <v>9</v>
      </c>
      <c r="P187" s="25" t="s">
        <v>7</v>
      </c>
      <c r="Q187" s="17" t="s">
        <v>41</v>
      </c>
      <c r="R187" s="18"/>
      <c r="S187" s="18"/>
      <c r="T187" s="18">
        <v>7.3</v>
      </c>
      <c r="U187" s="18">
        <v>8.1</v>
      </c>
      <c r="V187" s="18">
        <v>9</v>
      </c>
      <c r="W187" s="18">
        <v>8.3000000000000007</v>
      </c>
      <c r="X187" s="18">
        <v>7.7</v>
      </c>
      <c r="Y187" s="18"/>
      <c r="AA187" s="23" t="s">
        <v>9</v>
      </c>
      <c r="AB187" s="25" t="s">
        <v>7</v>
      </c>
      <c r="AC187" s="17" t="s">
        <v>41</v>
      </c>
      <c r="AD187" s="13">
        <v>0</v>
      </c>
      <c r="AE187" s="13">
        <v>0</v>
      </c>
      <c r="AF187" s="13">
        <v>15132.315999999999</v>
      </c>
      <c r="AG187" s="13">
        <v>18079.847999999998</v>
      </c>
      <c r="AH187" s="13">
        <v>20979.72</v>
      </c>
      <c r="AI187" s="13">
        <v>22104.560000000001</v>
      </c>
      <c r="AJ187" s="13">
        <v>22225.126</v>
      </c>
      <c r="AK187" s="18"/>
    </row>
    <row r="188" spans="3:37" s="11" customFormat="1" ht="12" x14ac:dyDescent="0.2">
      <c r="C188" s="23" t="s">
        <v>9</v>
      </c>
      <c r="D188" s="48" t="s">
        <v>7</v>
      </c>
      <c r="E188" s="17" t="s">
        <v>42</v>
      </c>
      <c r="F188" s="6">
        <v>393996</v>
      </c>
      <c r="G188" s="13">
        <v>408312</v>
      </c>
      <c r="H188" s="13">
        <v>403682</v>
      </c>
      <c r="I188" s="13">
        <v>381500</v>
      </c>
      <c r="J188" s="13">
        <v>410291</v>
      </c>
      <c r="K188" s="13">
        <v>398804</v>
      </c>
      <c r="L188" s="13">
        <v>436381</v>
      </c>
      <c r="M188" s="13"/>
      <c r="O188" s="23" t="s">
        <v>9</v>
      </c>
      <c r="P188" s="25" t="s">
        <v>7</v>
      </c>
      <c r="Q188" s="17" t="s">
        <v>42</v>
      </c>
      <c r="R188" s="18">
        <v>3.8</v>
      </c>
      <c r="S188" s="18">
        <v>4.0999999999999996</v>
      </c>
      <c r="T188" s="18">
        <v>3.5</v>
      </c>
      <c r="U188" s="18">
        <v>4.2</v>
      </c>
      <c r="V188" s="18">
        <v>4.3</v>
      </c>
      <c r="W188" s="18">
        <v>4.9000000000000004</v>
      </c>
      <c r="X188" s="18">
        <v>4.2</v>
      </c>
      <c r="Y188" s="18"/>
      <c r="AA188" s="23" t="s">
        <v>9</v>
      </c>
      <c r="AB188" s="25" t="s">
        <v>7</v>
      </c>
      <c r="AC188" s="17" t="s">
        <v>42</v>
      </c>
      <c r="AD188" s="13">
        <v>29943.695999999996</v>
      </c>
      <c r="AE188" s="13">
        <v>33481.584000000003</v>
      </c>
      <c r="AF188" s="13">
        <v>28257.74</v>
      </c>
      <c r="AG188" s="13">
        <v>32046</v>
      </c>
      <c r="AH188" s="13">
        <v>35285.025999999998</v>
      </c>
      <c r="AI188" s="13">
        <v>39082.792000000001</v>
      </c>
      <c r="AJ188" s="13">
        <v>36656.004000000001</v>
      </c>
      <c r="AK188" s="18"/>
    </row>
    <row r="189" spans="3:37" s="11" customFormat="1" ht="12" x14ac:dyDescent="0.2">
      <c r="C189" s="23" t="s">
        <v>9</v>
      </c>
      <c r="D189" s="48" t="s">
        <v>7</v>
      </c>
      <c r="E189" s="17" t="s">
        <v>43</v>
      </c>
      <c r="F189" s="13">
        <v>60194</v>
      </c>
      <c r="G189" s="13">
        <v>62401</v>
      </c>
      <c r="H189" s="13">
        <v>34479</v>
      </c>
      <c r="I189" s="13">
        <v>61221</v>
      </c>
      <c r="J189" s="13">
        <v>55968</v>
      </c>
      <c r="K189" s="13">
        <v>71805</v>
      </c>
      <c r="L189" s="13">
        <v>88692</v>
      </c>
      <c r="M189" s="13"/>
      <c r="O189" s="23" t="s">
        <v>9</v>
      </c>
      <c r="P189" s="25" t="s">
        <v>7</v>
      </c>
      <c r="Q189" s="17" t="s">
        <v>43</v>
      </c>
      <c r="R189" s="11">
        <v>9.5</v>
      </c>
      <c r="S189" s="18">
        <v>10.9</v>
      </c>
      <c r="T189" s="18">
        <v>13.5</v>
      </c>
      <c r="U189" s="18">
        <v>10.6</v>
      </c>
      <c r="V189" s="18">
        <v>12.1</v>
      </c>
      <c r="W189" s="18">
        <v>11.3</v>
      </c>
      <c r="X189" s="18">
        <v>9.4</v>
      </c>
      <c r="Y189" s="18"/>
      <c r="AA189" s="23" t="s">
        <v>9</v>
      </c>
      <c r="AB189" s="25" t="s">
        <v>7</v>
      </c>
      <c r="AC189" s="17" t="s">
        <v>43</v>
      </c>
      <c r="AD189" s="13">
        <v>11436.86</v>
      </c>
      <c r="AE189" s="13">
        <v>13603.418</v>
      </c>
      <c r="AF189" s="13">
        <v>9309.33</v>
      </c>
      <c r="AG189" s="13">
        <v>12978.851999999999</v>
      </c>
      <c r="AH189" s="13">
        <v>13544.255999999999</v>
      </c>
      <c r="AI189" s="13">
        <v>16227.93</v>
      </c>
      <c r="AJ189" s="13">
        <v>16674.096000000001</v>
      </c>
      <c r="AK189" s="18"/>
    </row>
    <row r="190" spans="3:37" s="19" customFormat="1" ht="12" x14ac:dyDescent="0.2">
      <c r="C190" s="22" t="s">
        <v>10</v>
      </c>
      <c r="D190" s="49" t="s">
        <v>7</v>
      </c>
      <c r="E190" s="20" t="s">
        <v>78</v>
      </c>
      <c r="F190" s="14">
        <v>626189</v>
      </c>
      <c r="G190" s="14">
        <v>586920</v>
      </c>
      <c r="H190" s="14">
        <v>570251</v>
      </c>
      <c r="I190" s="14">
        <v>569413</v>
      </c>
      <c r="J190" s="14">
        <v>522507</v>
      </c>
      <c r="K190" s="14">
        <v>537623</v>
      </c>
      <c r="L190" s="14">
        <v>473034</v>
      </c>
      <c r="M190" s="14"/>
      <c r="O190" s="22" t="s">
        <v>10</v>
      </c>
      <c r="P190" s="24" t="s">
        <v>7</v>
      </c>
      <c r="Q190" s="20" t="s">
        <v>39</v>
      </c>
      <c r="R190" s="21">
        <v>3.1</v>
      </c>
      <c r="S190" s="21">
        <v>3.5</v>
      </c>
      <c r="T190" s="21">
        <v>3.1</v>
      </c>
      <c r="U190" s="21">
        <v>3.4</v>
      </c>
      <c r="V190" s="21">
        <v>3.8</v>
      </c>
      <c r="W190" s="21">
        <v>3.9</v>
      </c>
      <c r="X190" s="21">
        <v>3.9</v>
      </c>
      <c r="Y190" s="21"/>
      <c r="AA190" s="22" t="s">
        <v>10</v>
      </c>
      <c r="AB190" s="24" t="s">
        <v>7</v>
      </c>
      <c r="AC190" s="20" t="s">
        <v>39</v>
      </c>
      <c r="AD190" s="14">
        <v>38823.718000000001</v>
      </c>
      <c r="AE190" s="14">
        <v>41084.400000000001</v>
      </c>
      <c r="AF190" s="14">
        <v>35355.562000000005</v>
      </c>
      <c r="AG190" s="14">
        <v>38720.084000000003</v>
      </c>
      <c r="AH190" s="14">
        <v>39710.531999999999</v>
      </c>
      <c r="AI190" s="14">
        <v>41934.593999999997</v>
      </c>
      <c r="AJ190" s="14">
        <v>36896.651999999995</v>
      </c>
      <c r="AK190" s="21"/>
    </row>
    <row r="191" spans="3:37" s="11" customFormat="1" ht="12" x14ac:dyDescent="0.2">
      <c r="C191" s="23" t="s">
        <v>10</v>
      </c>
      <c r="D191" s="48" t="s">
        <v>7</v>
      </c>
      <c r="E191" s="17" t="s">
        <v>37</v>
      </c>
      <c r="F191" s="13">
        <v>53066</v>
      </c>
      <c r="G191" s="13">
        <v>47415</v>
      </c>
      <c r="H191" s="13">
        <v>44833</v>
      </c>
      <c r="I191" s="13">
        <v>43291</v>
      </c>
      <c r="J191" s="13">
        <v>40976</v>
      </c>
      <c r="K191" s="13">
        <v>48904</v>
      </c>
      <c r="L191" s="13">
        <v>31360</v>
      </c>
      <c r="M191" s="13"/>
      <c r="O191" s="23" t="s">
        <v>10</v>
      </c>
      <c r="P191" s="25" t="s">
        <v>7</v>
      </c>
      <c r="Q191" s="17" t="s">
        <v>37</v>
      </c>
      <c r="R191" s="18">
        <v>1.5</v>
      </c>
      <c r="S191" s="18">
        <v>12.6</v>
      </c>
      <c r="T191" s="18">
        <v>11.7</v>
      </c>
      <c r="U191" s="18">
        <v>13.1</v>
      </c>
      <c r="V191" s="18">
        <v>14.2</v>
      </c>
      <c r="W191" s="18">
        <v>15.1</v>
      </c>
      <c r="X191" s="18">
        <v>16</v>
      </c>
      <c r="Y191" s="18"/>
      <c r="AA191" s="23" t="s">
        <v>10</v>
      </c>
      <c r="AB191" s="25" t="s">
        <v>7</v>
      </c>
      <c r="AC191" s="17" t="s">
        <v>37</v>
      </c>
      <c r="AD191" s="13">
        <v>1591.98</v>
      </c>
      <c r="AE191" s="13">
        <v>11948.58</v>
      </c>
      <c r="AF191" s="13">
        <v>10490.921999999999</v>
      </c>
      <c r="AG191" s="13">
        <v>11342.242</v>
      </c>
      <c r="AH191" s="13">
        <v>11637.183999999999</v>
      </c>
      <c r="AI191" s="13">
        <v>14769.008</v>
      </c>
      <c r="AJ191" s="13">
        <v>10035.200000000001</v>
      </c>
      <c r="AK191" s="18"/>
    </row>
    <row r="192" spans="3:37" s="11" customFormat="1" ht="12" x14ac:dyDescent="0.2">
      <c r="C192" s="23" t="s">
        <v>10</v>
      </c>
      <c r="D192" s="48" t="s">
        <v>7</v>
      </c>
      <c r="E192" s="17" t="s">
        <v>38</v>
      </c>
      <c r="F192" s="13">
        <v>249440</v>
      </c>
      <c r="G192" s="13">
        <v>254951</v>
      </c>
      <c r="H192" s="13">
        <v>252109</v>
      </c>
      <c r="I192" s="13">
        <v>244331</v>
      </c>
      <c r="J192" s="13">
        <v>204230</v>
      </c>
      <c r="K192" s="13">
        <v>198924</v>
      </c>
      <c r="L192" s="13">
        <v>159679</v>
      </c>
      <c r="M192" s="13"/>
      <c r="O192" s="23" t="s">
        <v>10</v>
      </c>
      <c r="P192" s="25" t="s">
        <v>7</v>
      </c>
      <c r="Q192" s="17" t="s">
        <v>38</v>
      </c>
      <c r="R192" s="18">
        <v>4.5</v>
      </c>
      <c r="S192" s="18">
        <v>5.0999999999999996</v>
      </c>
      <c r="T192" s="18">
        <v>4.5</v>
      </c>
      <c r="U192" s="18">
        <v>5.7</v>
      </c>
      <c r="V192" s="18">
        <v>6.2</v>
      </c>
      <c r="W192" s="18">
        <v>7.6</v>
      </c>
      <c r="X192" s="18">
        <v>7</v>
      </c>
      <c r="Y192" s="18"/>
      <c r="AA192" s="23" t="s">
        <v>10</v>
      </c>
      <c r="AB192" s="25" t="s">
        <v>7</v>
      </c>
      <c r="AC192" s="17" t="s">
        <v>38</v>
      </c>
      <c r="AD192" s="13">
        <v>22449.599999999999</v>
      </c>
      <c r="AE192" s="13">
        <v>26005.001999999997</v>
      </c>
      <c r="AF192" s="13">
        <v>22689.81</v>
      </c>
      <c r="AG192" s="13">
        <v>27853.734</v>
      </c>
      <c r="AH192" s="13">
        <v>25324.52</v>
      </c>
      <c r="AI192" s="13">
        <v>30236.447999999997</v>
      </c>
      <c r="AJ192" s="13">
        <v>22355.06</v>
      </c>
      <c r="AK192" s="18"/>
    </row>
    <row r="193" spans="3:119" s="11" customFormat="1" ht="12" x14ac:dyDescent="0.2">
      <c r="C193" s="23" t="s">
        <v>10</v>
      </c>
      <c r="D193" s="48" t="s">
        <v>7</v>
      </c>
      <c r="E193" s="17" t="s">
        <v>40</v>
      </c>
      <c r="F193" s="13"/>
      <c r="G193" s="13"/>
      <c r="H193" s="13">
        <v>200343</v>
      </c>
      <c r="I193" s="13">
        <v>198776</v>
      </c>
      <c r="J193" s="13">
        <v>185581</v>
      </c>
      <c r="K193" s="13">
        <v>198088</v>
      </c>
      <c r="L193" s="13">
        <v>177727</v>
      </c>
      <c r="M193" s="13"/>
      <c r="O193" s="23" t="s">
        <v>10</v>
      </c>
      <c r="P193" s="25" t="s">
        <v>7</v>
      </c>
      <c r="Q193" s="17" t="s">
        <v>40</v>
      </c>
      <c r="R193" s="18"/>
      <c r="S193" s="18"/>
      <c r="T193" s="18">
        <v>5.0999999999999996</v>
      </c>
      <c r="U193" s="18">
        <v>6.6</v>
      </c>
      <c r="V193" s="18">
        <v>7.2</v>
      </c>
      <c r="W193" s="18">
        <v>7.6</v>
      </c>
      <c r="X193" s="18">
        <v>7</v>
      </c>
      <c r="Y193" s="18"/>
      <c r="AA193" s="23" t="s">
        <v>10</v>
      </c>
      <c r="AB193" s="25" t="s">
        <v>7</v>
      </c>
      <c r="AC193" s="17" t="s">
        <v>40</v>
      </c>
      <c r="AD193" s="13">
        <v>0</v>
      </c>
      <c r="AE193" s="13">
        <v>0</v>
      </c>
      <c r="AF193" s="13">
        <v>20434.985999999997</v>
      </c>
      <c r="AG193" s="13">
        <v>26238.431999999997</v>
      </c>
      <c r="AH193" s="13">
        <v>26723.664000000001</v>
      </c>
      <c r="AI193" s="13">
        <v>30109.375999999997</v>
      </c>
      <c r="AJ193" s="13">
        <v>24881.78</v>
      </c>
      <c r="AK193" s="18"/>
    </row>
    <row r="194" spans="3:119" s="11" customFormat="1" ht="12" x14ac:dyDescent="0.2">
      <c r="C194" s="23" t="s">
        <v>10</v>
      </c>
      <c r="D194" s="48" t="s">
        <v>7</v>
      </c>
      <c r="E194" s="17" t="s">
        <v>41</v>
      </c>
      <c r="F194" s="13"/>
      <c r="G194" s="13"/>
      <c r="H194" s="13">
        <v>46945</v>
      </c>
      <c r="I194" s="13">
        <v>49186</v>
      </c>
      <c r="J194" s="13">
        <v>69372</v>
      </c>
      <c r="K194" s="13">
        <v>52670</v>
      </c>
      <c r="L194" s="13">
        <v>76992</v>
      </c>
      <c r="M194" s="13"/>
      <c r="O194" s="23" t="s">
        <v>10</v>
      </c>
      <c r="P194" s="25" t="s">
        <v>7</v>
      </c>
      <c r="Q194" s="17" t="s">
        <v>41</v>
      </c>
      <c r="R194" s="18"/>
      <c r="S194" s="18"/>
      <c r="T194" s="18">
        <v>11</v>
      </c>
      <c r="U194" s="18">
        <v>2.2999999999999998</v>
      </c>
      <c r="V194" s="18">
        <v>11.2</v>
      </c>
      <c r="W194" s="18">
        <v>13.4</v>
      </c>
      <c r="X194" s="18">
        <v>10.1</v>
      </c>
      <c r="Y194" s="18"/>
      <c r="AA194" s="23" t="s">
        <v>10</v>
      </c>
      <c r="AB194" s="25" t="s">
        <v>7</v>
      </c>
      <c r="AC194" s="17" t="s">
        <v>41</v>
      </c>
      <c r="AD194" s="13">
        <v>0</v>
      </c>
      <c r="AE194" s="13">
        <v>0</v>
      </c>
      <c r="AF194" s="13">
        <v>10327.9</v>
      </c>
      <c r="AG194" s="13">
        <v>2262.5559999999996</v>
      </c>
      <c r="AH194" s="13">
        <v>15539.327999999998</v>
      </c>
      <c r="AI194" s="13">
        <v>14115.56</v>
      </c>
      <c r="AJ194" s="13">
        <v>15552.383999999998</v>
      </c>
      <c r="AK194" s="18"/>
    </row>
    <row r="195" spans="3:119" s="11" customFormat="1" ht="12" x14ac:dyDescent="0.2">
      <c r="C195" s="23" t="s">
        <v>10</v>
      </c>
      <c r="D195" s="48" t="s">
        <v>7</v>
      </c>
      <c r="E195" s="17" t="s">
        <v>42</v>
      </c>
      <c r="F195" s="13">
        <v>298675</v>
      </c>
      <c r="G195" s="13">
        <v>254719</v>
      </c>
      <c r="H195" s="13">
        <v>247288</v>
      </c>
      <c r="I195" s="13">
        <v>247962</v>
      </c>
      <c r="J195" s="13">
        <v>254953</v>
      </c>
      <c r="K195" s="13">
        <v>250758</v>
      </c>
      <c r="L195" s="13">
        <v>254719</v>
      </c>
      <c r="M195" s="13"/>
      <c r="O195" s="23" t="s">
        <v>10</v>
      </c>
      <c r="P195" s="25" t="s">
        <v>7</v>
      </c>
      <c r="Q195" s="17" t="s">
        <v>42</v>
      </c>
      <c r="R195" s="18">
        <v>4.5</v>
      </c>
      <c r="S195" s="18">
        <v>5.0999999999999996</v>
      </c>
      <c r="T195" s="18">
        <v>5.0999999999999996</v>
      </c>
      <c r="U195" s="18">
        <v>5.7</v>
      </c>
      <c r="V195" s="18">
        <v>5.6</v>
      </c>
      <c r="W195" s="18">
        <v>5.7</v>
      </c>
      <c r="X195" s="18">
        <v>5.3</v>
      </c>
      <c r="Y195" s="18"/>
      <c r="AA195" s="23" t="s">
        <v>10</v>
      </c>
      <c r="AB195" s="25" t="s">
        <v>7</v>
      </c>
      <c r="AC195" s="17" t="s">
        <v>42</v>
      </c>
      <c r="AD195" s="13">
        <v>26880.75</v>
      </c>
      <c r="AE195" s="13">
        <v>25981.338</v>
      </c>
      <c r="AF195" s="13">
        <v>25223.375999999997</v>
      </c>
      <c r="AG195" s="13">
        <v>28267.668000000001</v>
      </c>
      <c r="AH195" s="13">
        <v>28554.735999999997</v>
      </c>
      <c r="AI195" s="13">
        <v>28586.412</v>
      </c>
      <c r="AJ195" s="13">
        <v>27000.214</v>
      </c>
      <c r="AK195" s="18"/>
    </row>
    <row r="196" spans="3:119" s="19" customFormat="1" ht="12" x14ac:dyDescent="0.2">
      <c r="C196" s="23" t="s">
        <v>10</v>
      </c>
      <c r="D196" s="48" t="s">
        <v>7</v>
      </c>
      <c r="E196" s="17" t="s">
        <v>43</v>
      </c>
      <c r="F196" s="13">
        <v>25008</v>
      </c>
      <c r="G196" s="13">
        <v>29835</v>
      </c>
      <c r="H196" s="13">
        <v>26021</v>
      </c>
      <c r="I196" s="13">
        <v>33829</v>
      </c>
      <c r="J196" s="13">
        <v>22348</v>
      </c>
      <c r="K196" s="13">
        <v>39037</v>
      </c>
      <c r="L196" s="13">
        <v>27276</v>
      </c>
      <c r="M196" s="13"/>
      <c r="N196" s="11"/>
      <c r="O196" s="23" t="s">
        <v>10</v>
      </c>
      <c r="P196" s="25" t="s">
        <v>7</v>
      </c>
      <c r="Q196" s="17" t="s">
        <v>43</v>
      </c>
      <c r="R196" s="11">
        <v>14.9</v>
      </c>
      <c r="S196" s="18">
        <v>17</v>
      </c>
      <c r="T196" s="18">
        <v>14.8</v>
      </c>
      <c r="U196" s="18">
        <v>151</v>
      </c>
      <c r="V196" s="18">
        <v>19.2</v>
      </c>
      <c r="W196" s="18">
        <v>16.100000000000001</v>
      </c>
      <c r="X196" s="18">
        <v>17.5</v>
      </c>
      <c r="Y196" s="18"/>
      <c r="Z196" s="11"/>
      <c r="AA196" s="23" t="s">
        <v>10</v>
      </c>
      <c r="AB196" s="25" t="s">
        <v>7</v>
      </c>
      <c r="AC196" s="17" t="s">
        <v>43</v>
      </c>
      <c r="AD196" s="12">
        <v>7452.384</v>
      </c>
      <c r="AE196" s="13">
        <v>10143.9</v>
      </c>
      <c r="AF196" s="13">
        <v>7702.2160000000013</v>
      </c>
      <c r="AG196" s="13">
        <v>102163.58</v>
      </c>
      <c r="AH196" s="13">
        <v>8581.6319999999996</v>
      </c>
      <c r="AI196" s="13">
        <v>12569.914000000001</v>
      </c>
      <c r="AJ196" s="13">
        <v>9546.6</v>
      </c>
      <c r="AK196" s="18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</row>
    <row r="197" spans="3:119" x14ac:dyDescent="0.25">
      <c r="E197" s="3"/>
      <c r="F197" s="2"/>
      <c r="G197" s="2"/>
      <c r="H197" s="2"/>
      <c r="I197" s="2"/>
      <c r="J197" s="2"/>
      <c r="K197" s="2"/>
      <c r="L197" s="2"/>
      <c r="M197" s="2"/>
      <c r="Q197" s="3"/>
      <c r="R197" s="2"/>
      <c r="S197" s="2"/>
      <c r="T197" s="2"/>
      <c r="U197" s="2"/>
      <c r="V197" s="2"/>
      <c r="W197" s="2"/>
      <c r="X197" s="2"/>
      <c r="Y197" s="2"/>
      <c r="AC197" s="3"/>
      <c r="AD197" s="2"/>
      <c r="AE197" s="2"/>
      <c r="AF197" s="2"/>
      <c r="AG197" s="2"/>
      <c r="AH197" s="2"/>
      <c r="AI197" s="2"/>
      <c r="AJ197" s="2"/>
      <c r="AK197" s="2"/>
    </row>
    <row r="198" spans="3:119" x14ac:dyDescent="0.25">
      <c r="E198" s="3"/>
      <c r="F198" s="2"/>
      <c r="G198" s="2"/>
      <c r="H198" s="2"/>
      <c r="I198" s="2"/>
      <c r="J198" s="2"/>
      <c r="K198" s="2"/>
      <c r="L198" s="2"/>
      <c r="M198" s="2"/>
      <c r="Q198" s="3"/>
      <c r="R198" s="2"/>
      <c r="S198" s="2"/>
      <c r="T198" s="2"/>
      <c r="U198" s="2"/>
      <c r="V198" s="2"/>
      <c r="W198" s="2"/>
      <c r="X198" s="2"/>
      <c r="Y198" s="2"/>
      <c r="AC198" s="3"/>
      <c r="AD198" s="2"/>
      <c r="AE198" s="2"/>
      <c r="AF198" s="2"/>
      <c r="AG198" s="2"/>
      <c r="AH198" s="2"/>
      <c r="AI198" s="2"/>
      <c r="AJ198" s="2"/>
      <c r="AK198" s="2"/>
    </row>
    <row r="199" spans="3:119" ht="26.25" x14ac:dyDescent="0.4">
      <c r="F199" s="16" t="s">
        <v>35</v>
      </c>
    </row>
    <row r="200" spans="3:119" x14ac:dyDescent="0.25">
      <c r="F200" t="s">
        <v>17</v>
      </c>
      <c r="R200" t="s">
        <v>93</v>
      </c>
      <c r="AD200" t="s">
        <v>94</v>
      </c>
    </row>
    <row r="201" spans="3:119" x14ac:dyDescent="0.25">
      <c r="F201" s="1" t="s">
        <v>0</v>
      </c>
      <c r="G201" s="1" t="s">
        <v>14</v>
      </c>
      <c r="H201" s="1" t="s">
        <v>15</v>
      </c>
      <c r="I201" s="1" t="s">
        <v>5</v>
      </c>
      <c r="J201" s="1" t="s">
        <v>11</v>
      </c>
      <c r="K201" s="1" t="s">
        <v>16</v>
      </c>
      <c r="L201" s="1" t="s">
        <v>29</v>
      </c>
      <c r="M201" s="26"/>
      <c r="R201" s="1" t="s">
        <v>0</v>
      </c>
      <c r="S201" s="1" t="s">
        <v>14</v>
      </c>
      <c r="T201" s="1" t="s">
        <v>15</v>
      </c>
      <c r="U201" s="1" t="s">
        <v>5</v>
      </c>
      <c r="V201" s="1" t="s">
        <v>11</v>
      </c>
      <c r="W201" s="1" t="s">
        <v>16</v>
      </c>
      <c r="X201" s="1" t="s">
        <v>29</v>
      </c>
      <c r="AD201" s="1" t="s">
        <v>0</v>
      </c>
      <c r="AE201" s="1" t="s">
        <v>14</v>
      </c>
      <c r="AF201" s="1" t="s">
        <v>15</v>
      </c>
      <c r="AG201" s="1" t="s">
        <v>5</v>
      </c>
      <c r="AH201" s="1" t="s">
        <v>11</v>
      </c>
      <c r="AI201" s="1" t="s">
        <v>16</v>
      </c>
      <c r="AJ201" s="1" t="s">
        <v>29</v>
      </c>
    </row>
    <row r="202" spans="3:119" s="19" customFormat="1" x14ac:dyDescent="0.25">
      <c r="C202" s="22" t="s">
        <v>8</v>
      </c>
      <c r="D202" s="49" t="s">
        <v>6</v>
      </c>
      <c r="E202" s="20" t="s">
        <v>39</v>
      </c>
      <c r="F202" s="14">
        <v>469515</v>
      </c>
      <c r="G202" s="14">
        <v>462466</v>
      </c>
      <c r="H202" s="14">
        <v>392797</v>
      </c>
      <c r="I202" s="14">
        <v>343184</v>
      </c>
      <c r="J202" s="14">
        <v>315835</v>
      </c>
      <c r="K202" s="14">
        <v>267145</v>
      </c>
      <c r="L202" s="14">
        <v>258802</v>
      </c>
      <c r="M202" s="14"/>
      <c r="O202" s="22" t="s">
        <v>8</v>
      </c>
      <c r="P202" s="24" t="s">
        <v>6</v>
      </c>
      <c r="Q202" s="20" t="s">
        <v>39</v>
      </c>
      <c r="R202" s="21">
        <v>2.7</v>
      </c>
      <c r="S202" s="21">
        <v>2.9</v>
      </c>
      <c r="T202" s="21">
        <v>3.3</v>
      </c>
      <c r="U202" s="21">
        <v>4</v>
      </c>
      <c r="V202" s="21">
        <v>4.8</v>
      </c>
      <c r="W202" s="21">
        <v>4.7</v>
      </c>
      <c r="X202" s="21">
        <v>4.5999999999999996</v>
      </c>
      <c r="Y202" s="21"/>
      <c r="AA202" s="22" t="s">
        <v>8</v>
      </c>
      <c r="AB202" s="24" t="s">
        <v>6</v>
      </c>
      <c r="AC202" s="20" t="s">
        <v>39</v>
      </c>
      <c r="AD202" s="14">
        <v>25353.81</v>
      </c>
      <c r="AE202" s="14">
        <v>26823.027999999998</v>
      </c>
      <c r="AF202" s="14">
        <v>25924.601999999999</v>
      </c>
      <c r="AG202" s="14">
        <v>27454.720000000001</v>
      </c>
      <c r="AH202" s="14">
        <v>30320.16</v>
      </c>
      <c r="AI202" s="14">
        <v>25111.63</v>
      </c>
      <c r="AJ202" s="14">
        <v>23809.784</v>
      </c>
      <c r="AK202" s="2"/>
    </row>
    <row r="203" spans="3:119" s="11" customFormat="1" ht="12" x14ac:dyDescent="0.2">
      <c r="C203" s="23" t="s">
        <v>8</v>
      </c>
      <c r="D203" s="48" t="s">
        <v>6</v>
      </c>
      <c r="E203" s="17" t="s">
        <v>37</v>
      </c>
      <c r="F203" s="13">
        <v>60343</v>
      </c>
      <c r="G203" s="13">
        <v>50809</v>
      </c>
      <c r="H203" s="13">
        <v>37018</v>
      </c>
      <c r="I203" s="13">
        <v>22317</v>
      </c>
      <c r="J203" s="13">
        <v>17465</v>
      </c>
      <c r="K203" s="13">
        <v>18040</v>
      </c>
      <c r="L203" s="13">
        <v>9911</v>
      </c>
      <c r="M203" s="13"/>
      <c r="O203" s="23" t="s">
        <v>8</v>
      </c>
      <c r="P203" s="25" t="s">
        <v>6</v>
      </c>
      <c r="Q203" s="17" t="s">
        <v>37</v>
      </c>
      <c r="R203" s="18">
        <v>8</v>
      </c>
      <c r="S203" s="18">
        <v>9.4</v>
      </c>
      <c r="T203" s="18">
        <v>11.2</v>
      </c>
      <c r="U203" s="18">
        <v>15.4</v>
      </c>
      <c r="V203" s="18">
        <v>21.2</v>
      </c>
      <c r="W203" s="18">
        <v>18.399999999999999</v>
      </c>
      <c r="X203" s="18">
        <v>25.2</v>
      </c>
      <c r="Y203" s="18"/>
      <c r="AA203" s="23" t="s">
        <v>8</v>
      </c>
      <c r="AB203" s="25" t="s">
        <v>6</v>
      </c>
      <c r="AC203" s="17" t="s">
        <v>37</v>
      </c>
      <c r="AD203" s="13">
        <v>9654.8799999999992</v>
      </c>
      <c r="AE203" s="13">
        <v>9552.0920000000006</v>
      </c>
      <c r="AF203" s="13">
        <v>8292.0319999999992</v>
      </c>
      <c r="AG203" s="13">
        <v>6873.6359999999995</v>
      </c>
      <c r="AH203" s="13">
        <v>7405.16</v>
      </c>
      <c r="AI203" s="13">
        <v>6638.72</v>
      </c>
      <c r="AJ203" s="13">
        <v>4995.1439999999993</v>
      </c>
      <c r="AK203" s="18"/>
    </row>
    <row r="204" spans="3:119" s="11" customFormat="1" ht="12" x14ac:dyDescent="0.2">
      <c r="C204" s="23" t="s">
        <v>8</v>
      </c>
      <c r="D204" s="48" t="s">
        <v>6</v>
      </c>
      <c r="E204" s="17" t="s">
        <v>38</v>
      </c>
      <c r="F204" s="13">
        <v>260439</v>
      </c>
      <c r="G204" s="13">
        <v>239121</v>
      </c>
      <c r="H204" s="13">
        <v>189390</v>
      </c>
      <c r="I204" s="13">
        <v>154922</v>
      </c>
      <c r="J204" s="13">
        <v>113876</v>
      </c>
      <c r="K204" s="13">
        <v>84832</v>
      </c>
      <c r="L204" s="13">
        <v>80994</v>
      </c>
      <c r="M204" s="13"/>
      <c r="O204" s="23" t="s">
        <v>8</v>
      </c>
      <c r="P204" s="25" t="s">
        <v>6</v>
      </c>
      <c r="Q204" s="17" t="s">
        <v>38</v>
      </c>
      <c r="R204" s="18">
        <v>3.8</v>
      </c>
      <c r="S204" s="18">
        <v>4.5</v>
      </c>
      <c r="T204" s="18">
        <v>5.3</v>
      </c>
      <c r="U204" s="18">
        <v>5.8</v>
      </c>
      <c r="V204" s="18">
        <v>8.6</v>
      </c>
      <c r="W204" s="18">
        <v>8.6</v>
      </c>
      <c r="X204" s="18">
        <v>8.3000000000000007</v>
      </c>
      <c r="Y204" s="18"/>
      <c r="AA204" s="23" t="s">
        <v>8</v>
      </c>
      <c r="AB204" s="25" t="s">
        <v>6</v>
      </c>
      <c r="AC204" s="17" t="s">
        <v>38</v>
      </c>
      <c r="AD204" s="13">
        <v>19793.363999999998</v>
      </c>
      <c r="AE204" s="13">
        <v>21520.89</v>
      </c>
      <c r="AF204" s="13">
        <v>20075.34</v>
      </c>
      <c r="AG204" s="13">
        <v>17970.952000000001</v>
      </c>
      <c r="AH204" s="13">
        <v>19586.671999999999</v>
      </c>
      <c r="AI204" s="13">
        <v>14591.103999999999</v>
      </c>
      <c r="AJ204" s="13">
        <v>13445.004000000001</v>
      </c>
      <c r="AK204" s="18"/>
    </row>
    <row r="205" spans="3:119" s="11" customFormat="1" ht="12" x14ac:dyDescent="0.2">
      <c r="C205" s="23" t="s">
        <v>8</v>
      </c>
      <c r="D205" s="48" t="s">
        <v>6</v>
      </c>
      <c r="E205" s="17" t="s">
        <v>40</v>
      </c>
      <c r="F205" s="13"/>
      <c r="G205" s="13"/>
      <c r="H205" s="13">
        <v>149856</v>
      </c>
      <c r="I205" s="13">
        <v>139100</v>
      </c>
      <c r="J205" s="13">
        <v>155184</v>
      </c>
      <c r="K205" s="13">
        <v>136247</v>
      </c>
      <c r="L205" s="13">
        <v>143415</v>
      </c>
      <c r="M205" s="13"/>
      <c r="O205" s="23" t="s">
        <v>8</v>
      </c>
      <c r="P205" s="25" t="s">
        <v>6</v>
      </c>
      <c r="Q205" s="17" t="s">
        <v>40</v>
      </c>
      <c r="R205" s="18"/>
      <c r="S205" s="18"/>
      <c r="T205" s="18">
        <v>5.8</v>
      </c>
      <c r="U205" s="18">
        <v>6.3</v>
      </c>
      <c r="V205" s="18">
        <v>7</v>
      </c>
      <c r="W205" s="18">
        <v>6.8</v>
      </c>
      <c r="X205" s="18">
        <v>6.6</v>
      </c>
      <c r="Y205" s="18"/>
      <c r="AA205" s="23" t="s">
        <v>8</v>
      </c>
      <c r="AB205" s="25" t="s">
        <v>6</v>
      </c>
      <c r="AC205" s="17" t="s">
        <v>40</v>
      </c>
      <c r="AD205" s="13">
        <v>0</v>
      </c>
      <c r="AE205" s="13">
        <v>0</v>
      </c>
      <c r="AF205" s="13">
        <v>17383.295999999998</v>
      </c>
      <c r="AG205" s="13">
        <v>17526.599999999999</v>
      </c>
      <c r="AH205" s="13">
        <v>21725.759999999998</v>
      </c>
      <c r="AI205" s="13">
        <v>18529.592000000001</v>
      </c>
      <c r="AJ205" s="13">
        <v>18930.78</v>
      </c>
      <c r="AK205" s="18"/>
    </row>
    <row r="206" spans="3:119" s="11" customFormat="1" ht="12" x14ac:dyDescent="0.2">
      <c r="C206" s="23" t="s">
        <v>8</v>
      </c>
      <c r="D206" s="48" t="s">
        <v>6</v>
      </c>
      <c r="E206" s="17" t="s">
        <v>41</v>
      </c>
      <c r="F206" s="13"/>
      <c r="G206" s="13"/>
      <c r="H206" s="13">
        <v>16533</v>
      </c>
      <c r="I206" s="13">
        <v>26845</v>
      </c>
      <c r="J206" s="13">
        <v>29310</v>
      </c>
      <c r="K206" s="13">
        <v>28026</v>
      </c>
      <c r="L206" s="13">
        <v>24482</v>
      </c>
      <c r="M206" s="13"/>
      <c r="O206" s="23" t="s">
        <v>8</v>
      </c>
      <c r="P206" s="25" t="s">
        <v>6</v>
      </c>
      <c r="Q206" s="17" t="s">
        <v>41</v>
      </c>
      <c r="R206" s="18"/>
      <c r="S206" s="18"/>
      <c r="T206" s="18">
        <v>16.7</v>
      </c>
      <c r="U206" s="18">
        <v>14.4</v>
      </c>
      <c r="V206" s="18">
        <v>17.600000000000001</v>
      </c>
      <c r="W206" s="18">
        <v>15.6</v>
      </c>
      <c r="X206" s="18">
        <v>15.5</v>
      </c>
      <c r="Y206" s="18"/>
      <c r="AA206" s="23" t="s">
        <v>8</v>
      </c>
      <c r="AB206" s="25" t="s">
        <v>6</v>
      </c>
      <c r="AC206" s="17" t="s">
        <v>41</v>
      </c>
      <c r="AD206" s="13">
        <v>0</v>
      </c>
      <c r="AE206" s="13">
        <v>0</v>
      </c>
      <c r="AF206" s="13">
        <v>5522.0219999999999</v>
      </c>
      <c r="AG206" s="13">
        <v>7731.36</v>
      </c>
      <c r="AH206" s="13">
        <v>10317.120000000001</v>
      </c>
      <c r="AI206" s="13">
        <v>8744.1119999999992</v>
      </c>
      <c r="AJ206" s="13">
        <v>7589.42</v>
      </c>
      <c r="AK206" s="18"/>
    </row>
    <row r="207" spans="3:119" s="11" customFormat="1" ht="12" x14ac:dyDescent="0.2">
      <c r="C207" s="23" t="s">
        <v>8</v>
      </c>
      <c r="D207" s="48" t="s">
        <v>6</v>
      </c>
      <c r="E207" s="17" t="s">
        <v>42</v>
      </c>
      <c r="F207" s="13">
        <v>148733</v>
      </c>
      <c r="G207" s="13">
        <v>172536</v>
      </c>
      <c r="H207" s="13">
        <v>166389</v>
      </c>
      <c r="I207" s="13">
        <v>165945</v>
      </c>
      <c r="J207" s="13">
        <v>184494</v>
      </c>
      <c r="K207" s="13">
        <v>164273</v>
      </c>
      <c r="L207" s="13">
        <v>167897</v>
      </c>
      <c r="M207" s="13"/>
      <c r="O207" s="23" t="s">
        <v>8</v>
      </c>
      <c r="P207" s="25" t="s">
        <v>6</v>
      </c>
      <c r="Q207" s="17" t="s">
        <v>42</v>
      </c>
      <c r="R207" s="18">
        <v>5.5</v>
      </c>
      <c r="S207" s="18">
        <v>5.3</v>
      </c>
      <c r="T207" s="18">
        <v>5.3</v>
      </c>
      <c r="U207" s="18">
        <v>5.8</v>
      </c>
      <c r="V207" s="18">
        <v>7</v>
      </c>
      <c r="W207" s="18">
        <v>6.2</v>
      </c>
      <c r="X207" s="18">
        <v>6.1</v>
      </c>
      <c r="Y207" s="18"/>
      <c r="AA207" s="23" t="s">
        <v>8</v>
      </c>
      <c r="AB207" s="25" t="s">
        <v>6</v>
      </c>
      <c r="AC207" s="17" t="s">
        <v>42</v>
      </c>
      <c r="AD207" s="13">
        <v>16360.63</v>
      </c>
      <c r="AE207" s="13">
        <v>18288.815999999999</v>
      </c>
      <c r="AF207" s="13">
        <v>17637.234</v>
      </c>
      <c r="AG207" s="13">
        <v>19249.62</v>
      </c>
      <c r="AH207" s="13">
        <v>25829.16</v>
      </c>
      <c r="AI207" s="13">
        <v>20369.851999999999</v>
      </c>
      <c r="AJ207" s="13">
        <v>20483.433999999997</v>
      </c>
      <c r="AK207" s="18"/>
    </row>
    <row r="208" spans="3:119" s="11" customFormat="1" ht="12" x14ac:dyDescent="0.2">
      <c r="C208" s="23"/>
      <c r="D208" s="48" t="s">
        <v>6</v>
      </c>
      <c r="E208" s="17" t="s">
        <v>43</v>
      </c>
      <c r="F208" s="13"/>
      <c r="G208" s="13"/>
      <c r="H208" s="13"/>
      <c r="I208" s="13"/>
      <c r="J208" s="13"/>
      <c r="K208" s="13"/>
      <c r="L208" s="13"/>
      <c r="M208" s="13"/>
      <c r="O208" s="23"/>
      <c r="P208" s="25" t="s">
        <v>6</v>
      </c>
      <c r="Q208" s="17" t="s">
        <v>43</v>
      </c>
      <c r="R208" s="18"/>
      <c r="S208" s="18"/>
      <c r="T208" s="18"/>
      <c r="U208" s="18"/>
      <c r="V208" s="18"/>
      <c r="W208" s="18"/>
      <c r="X208" s="18"/>
      <c r="Y208" s="18"/>
      <c r="AA208" s="23"/>
      <c r="AB208" s="25" t="s">
        <v>6</v>
      </c>
      <c r="AC208" s="17" t="s">
        <v>43</v>
      </c>
      <c r="AD208" s="13"/>
      <c r="AE208" s="13"/>
      <c r="AF208" s="13"/>
      <c r="AG208" s="13"/>
      <c r="AH208" s="13"/>
      <c r="AI208" s="13"/>
      <c r="AJ208" s="13"/>
      <c r="AK208" s="18"/>
    </row>
    <row r="209" spans="3:37" s="19" customFormat="1" ht="12" x14ac:dyDescent="0.2">
      <c r="C209" s="22" t="s">
        <v>9</v>
      </c>
      <c r="D209" s="49" t="s">
        <v>6</v>
      </c>
      <c r="E209" s="20" t="s">
        <v>39</v>
      </c>
      <c r="F209" s="14">
        <v>237442</v>
      </c>
      <c r="G209" s="14">
        <v>240728</v>
      </c>
      <c r="H209" s="14">
        <v>194499</v>
      </c>
      <c r="I209" s="14">
        <v>181004</v>
      </c>
      <c r="J209" s="14">
        <v>162331</v>
      </c>
      <c r="K209" s="14">
        <v>142443</v>
      </c>
      <c r="L209" s="14">
        <v>155811</v>
      </c>
      <c r="M209" s="14"/>
      <c r="O209" s="22" t="s">
        <v>9</v>
      </c>
      <c r="P209" s="24" t="s">
        <v>6</v>
      </c>
      <c r="Q209" s="20" t="s">
        <v>39</v>
      </c>
      <c r="R209" s="21">
        <v>4.2</v>
      </c>
      <c r="S209" s="21">
        <v>4.5</v>
      </c>
      <c r="T209" s="21">
        <v>5.3</v>
      </c>
      <c r="U209" s="21">
        <v>5.8</v>
      </c>
      <c r="V209" s="21">
        <v>7</v>
      </c>
      <c r="W209" s="21">
        <v>6.8</v>
      </c>
      <c r="X209" s="21">
        <v>6.1</v>
      </c>
      <c r="Y209" s="21"/>
      <c r="AA209" s="22" t="s">
        <v>9</v>
      </c>
      <c r="AB209" s="24" t="s">
        <v>6</v>
      </c>
      <c r="AC209" s="20" t="s">
        <v>39</v>
      </c>
      <c r="AD209" s="14">
        <v>19945.128000000001</v>
      </c>
      <c r="AE209" s="14">
        <v>21665.52</v>
      </c>
      <c r="AF209" s="14">
        <v>20616.894</v>
      </c>
      <c r="AG209" s="14">
        <v>20996.464</v>
      </c>
      <c r="AH209" s="14">
        <v>22726.34</v>
      </c>
      <c r="AI209" s="14">
        <v>19372.248</v>
      </c>
      <c r="AJ209" s="14">
        <v>19008.941999999999</v>
      </c>
      <c r="AK209" s="21"/>
    </row>
    <row r="210" spans="3:37" s="11" customFormat="1" ht="12" x14ac:dyDescent="0.2">
      <c r="C210" s="23" t="s">
        <v>9</v>
      </c>
      <c r="D210" s="48" t="s">
        <v>6</v>
      </c>
      <c r="E210" s="17" t="s">
        <v>37</v>
      </c>
      <c r="F210" s="13">
        <v>35887</v>
      </c>
      <c r="G210" s="13">
        <v>28798</v>
      </c>
      <c r="H210" s="13">
        <v>18797</v>
      </c>
      <c r="I210" s="13">
        <v>12641</v>
      </c>
      <c r="J210" s="13">
        <v>10521</v>
      </c>
      <c r="K210" s="13">
        <v>11093</v>
      </c>
      <c r="L210" s="13">
        <v>0</v>
      </c>
      <c r="M210" s="13"/>
      <c r="O210" s="23" t="s">
        <v>9</v>
      </c>
      <c r="P210" s="25" t="s">
        <v>6</v>
      </c>
      <c r="Q210" s="17" t="s">
        <v>37</v>
      </c>
      <c r="R210" s="18">
        <v>10.5</v>
      </c>
      <c r="S210" s="18">
        <v>13.3</v>
      </c>
      <c r="T210" s="18">
        <v>15.7</v>
      </c>
      <c r="U210" s="18">
        <v>20.8</v>
      </c>
      <c r="V210" s="18">
        <v>27.7</v>
      </c>
      <c r="W210" s="18">
        <v>23.5</v>
      </c>
      <c r="X210" s="18"/>
      <c r="Y210" s="18"/>
      <c r="AA210" s="23" t="s">
        <v>9</v>
      </c>
      <c r="AB210" s="25" t="s">
        <v>6</v>
      </c>
      <c r="AC210" s="17" t="s">
        <v>37</v>
      </c>
      <c r="AD210" s="13">
        <v>7536.27</v>
      </c>
      <c r="AE210" s="13">
        <v>7660.268</v>
      </c>
      <c r="AF210" s="13">
        <v>5902.2579999999989</v>
      </c>
      <c r="AG210" s="13">
        <v>5258.6559999999999</v>
      </c>
      <c r="AH210" s="13">
        <v>5828.634</v>
      </c>
      <c r="AI210" s="13">
        <v>5213.71</v>
      </c>
      <c r="AJ210" s="13" t="e">
        <v>#VALUE!</v>
      </c>
      <c r="AK210" s="18"/>
    </row>
    <row r="211" spans="3:37" s="11" customFormat="1" ht="12" x14ac:dyDescent="0.2">
      <c r="C211" s="23" t="s">
        <v>9</v>
      </c>
      <c r="D211" s="48" t="s">
        <v>6</v>
      </c>
      <c r="E211" s="17" t="s">
        <v>38</v>
      </c>
      <c r="F211" s="13">
        <v>126072</v>
      </c>
      <c r="G211" s="13">
        <v>118415</v>
      </c>
      <c r="H211" s="13">
        <v>86307</v>
      </c>
      <c r="I211" s="13">
        <v>73141</v>
      </c>
      <c r="J211" s="13">
        <v>56744</v>
      </c>
      <c r="K211" s="13">
        <v>44029</v>
      </c>
      <c r="L211" s="13">
        <v>46543</v>
      </c>
      <c r="M211" s="13"/>
      <c r="O211" s="23" t="s">
        <v>9</v>
      </c>
      <c r="P211" s="25" t="s">
        <v>6</v>
      </c>
      <c r="Q211" s="17" t="s">
        <v>38</v>
      </c>
      <c r="R211" s="18">
        <v>5.5</v>
      </c>
      <c r="S211" s="18">
        <v>6.5</v>
      </c>
      <c r="T211" s="18">
        <v>7.1</v>
      </c>
      <c r="U211" s="18">
        <v>8.4</v>
      </c>
      <c r="V211" s="18">
        <v>11.7</v>
      </c>
      <c r="W211" s="18">
        <v>12.3</v>
      </c>
      <c r="X211" s="18">
        <v>11.2</v>
      </c>
      <c r="Y211" s="18"/>
      <c r="AA211" s="23" t="s">
        <v>9</v>
      </c>
      <c r="AB211" s="25" t="s">
        <v>6</v>
      </c>
      <c r="AC211" s="17" t="s">
        <v>38</v>
      </c>
      <c r="AD211" s="13">
        <v>13867.92</v>
      </c>
      <c r="AE211" s="13">
        <v>15393.95</v>
      </c>
      <c r="AF211" s="13">
        <v>12255.593999999999</v>
      </c>
      <c r="AG211" s="13">
        <v>12287.688</v>
      </c>
      <c r="AH211" s="13">
        <v>13278.095999999998</v>
      </c>
      <c r="AI211" s="13">
        <v>10831.134000000002</v>
      </c>
      <c r="AJ211" s="13">
        <v>10425.632</v>
      </c>
      <c r="AK211" s="18"/>
    </row>
    <row r="212" spans="3:37" s="11" customFormat="1" ht="12" x14ac:dyDescent="0.2">
      <c r="C212" s="23" t="s">
        <v>9</v>
      </c>
      <c r="D212" s="48" t="s">
        <v>6</v>
      </c>
      <c r="E212" s="17" t="s">
        <v>40</v>
      </c>
      <c r="F212" s="13"/>
      <c r="G212" s="13"/>
      <c r="H212" s="13">
        <v>80110</v>
      </c>
      <c r="I212" s="13">
        <v>83647</v>
      </c>
      <c r="J212" s="13">
        <v>80304</v>
      </c>
      <c r="K212" s="13">
        <v>70898</v>
      </c>
      <c r="L212" s="13">
        <v>88529</v>
      </c>
      <c r="M212" s="13"/>
      <c r="O212" s="23" t="s">
        <v>9</v>
      </c>
      <c r="P212" s="25" t="s">
        <v>6</v>
      </c>
      <c r="Q212" s="17" t="s">
        <v>40</v>
      </c>
      <c r="R212" s="18"/>
      <c r="S212" s="18"/>
      <c r="T212" s="18">
        <v>7.3</v>
      </c>
      <c r="U212" s="18">
        <v>7.9</v>
      </c>
      <c r="V212" s="18">
        <v>9.6999999999999993</v>
      </c>
      <c r="W212" s="18">
        <v>9.1</v>
      </c>
      <c r="X212" s="18">
        <v>8</v>
      </c>
      <c r="Y212" s="18"/>
      <c r="AA212" s="23" t="s">
        <v>9</v>
      </c>
      <c r="AB212" s="25" t="s">
        <v>6</v>
      </c>
      <c r="AC212" s="17" t="s">
        <v>40</v>
      </c>
      <c r="AD212" s="13">
        <v>0</v>
      </c>
      <c r="AE212" s="13">
        <v>0</v>
      </c>
      <c r="AF212" s="13">
        <v>11696.06</v>
      </c>
      <c r="AG212" s="13">
        <v>13216.226000000001</v>
      </c>
      <c r="AH212" s="13">
        <v>15578.975999999999</v>
      </c>
      <c r="AI212" s="13">
        <v>12903.435999999998</v>
      </c>
      <c r="AJ212" s="13">
        <v>14164.64</v>
      </c>
      <c r="AK212" s="18"/>
    </row>
    <row r="213" spans="3:37" s="11" customFormat="1" ht="12" x14ac:dyDescent="0.2">
      <c r="C213" s="23" t="s">
        <v>9</v>
      </c>
      <c r="D213" s="48" t="s">
        <v>6</v>
      </c>
      <c r="E213" s="17" t="s">
        <v>41</v>
      </c>
      <c r="F213" s="13"/>
      <c r="G213" s="13"/>
      <c r="H213" s="13">
        <v>9285</v>
      </c>
      <c r="I213" s="13">
        <v>11575</v>
      </c>
      <c r="J213" s="13">
        <v>14762</v>
      </c>
      <c r="K213" s="13">
        <v>16423</v>
      </c>
      <c r="L213" s="13">
        <v>15027</v>
      </c>
      <c r="M213" s="13"/>
      <c r="O213" s="23" t="s">
        <v>9</v>
      </c>
      <c r="P213" s="25" t="s">
        <v>6</v>
      </c>
      <c r="Q213" s="17" t="s">
        <v>41</v>
      </c>
      <c r="R213" s="18"/>
      <c r="S213" s="18"/>
      <c r="T213" s="18">
        <v>22.2</v>
      </c>
      <c r="U213" s="18">
        <v>21.7</v>
      </c>
      <c r="V213" s="18">
        <v>23.4</v>
      </c>
      <c r="W213" s="18">
        <v>19.5</v>
      </c>
      <c r="X213" s="18">
        <v>19.600000000000001</v>
      </c>
      <c r="Y213" s="18"/>
      <c r="AA213" s="23" t="s">
        <v>9</v>
      </c>
      <c r="AB213" s="25" t="s">
        <v>6</v>
      </c>
      <c r="AC213" s="17" t="s">
        <v>41</v>
      </c>
      <c r="AD213" s="13">
        <v>0</v>
      </c>
      <c r="AE213" s="13">
        <v>0</v>
      </c>
      <c r="AF213" s="13">
        <v>4122.54</v>
      </c>
      <c r="AG213" s="13">
        <v>5023.55</v>
      </c>
      <c r="AH213" s="13">
        <v>6908.616</v>
      </c>
      <c r="AI213" s="13">
        <v>6404.97</v>
      </c>
      <c r="AJ213" s="13">
        <v>5890.5839999999998</v>
      </c>
      <c r="AK213" s="18"/>
    </row>
    <row r="214" spans="3:37" s="11" customFormat="1" ht="12" x14ac:dyDescent="0.2">
      <c r="C214" s="23" t="s">
        <v>9</v>
      </c>
      <c r="D214" s="48" t="s">
        <v>6</v>
      </c>
      <c r="E214" s="17" t="s">
        <v>42</v>
      </c>
      <c r="F214" s="13">
        <v>75483</v>
      </c>
      <c r="G214" s="13">
        <v>93515</v>
      </c>
      <c r="H214" s="13">
        <v>89395</v>
      </c>
      <c r="I214" s="13">
        <v>95222</v>
      </c>
      <c r="J214" s="13">
        <v>95066</v>
      </c>
      <c r="K214" s="13">
        <v>87321</v>
      </c>
      <c r="L214" s="13">
        <v>103556</v>
      </c>
      <c r="M214" s="13"/>
      <c r="O214" s="23" t="s">
        <v>9</v>
      </c>
      <c r="P214" s="25" t="s">
        <v>6</v>
      </c>
      <c r="Q214" s="17" t="s">
        <v>42</v>
      </c>
      <c r="R214" s="18">
        <v>7.1</v>
      </c>
      <c r="S214" s="18">
        <v>6.9</v>
      </c>
      <c r="T214" s="18">
        <v>7.1</v>
      </c>
      <c r="U214" s="18">
        <v>7.4</v>
      </c>
      <c r="V214" s="18">
        <v>8.8000000000000007</v>
      </c>
      <c r="W214" s="18">
        <v>8.3000000000000007</v>
      </c>
      <c r="X214" s="18">
        <v>7.4</v>
      </c>
      <c r="Y214" s="18"/>
      <c r="AA214" s="23" t="s">
        <v>9</v>
      </c>
      <c r="AB214" s="25" t="s">
        <v>6</v>
      </c>
      <c r="AC214" s="17" t="s">
        <v>42</v>
      </c>
      <c r="AD214" s="13">
        <v>10718.585999999999</v>
      </c>
      <c r="AE214" s="13">
        <v>12905.07</v>
      </c>
      <c r="AF214" s="13">
        <v>12694.09</v>
      </c>
      <c r="AG214" s="13">
        <v>14092.856000000002</v>
      </c>
      <c r="AH214" s="13">
        <v>16731.616000000002</v>
      </c>
      <c r="AI214" s="13">
        <v>14495.286</v>
      </c>
      <c r="AJ214" s="13">
        <v>15326.288</v>
      </c>
      <c r="AK214" s="18"/>
    </row>
    <row r="215" spans="3:37" s="11" customFormat="1" ht="12" x14ac:dyDescent="0.2">
      <c r="C215" s="23"/>
      <c r="D215" s="48" t="s">
        <v>6</v>
      </c>
      <c r="E215" s="17" t="s">
        <v>43</v>
      </c>
      <c r="F215" s="13"/>
      <c r="G215" s="13"/>
      <c r="H215" s="13"/>
      <c r="I215" s="13"/>
      <c r="J215" s="13"/>
      <c r="K215" s="13"/>
      <c r="L215" s="13"/>
      <c r="M215" s="13"/>
      <c r="O215" s="23"/>
      <c r="P215" s="25" t="s">
        <v>6</v>
      </c>
      <c r="Q215" s="17" t="s">
        <v>43</v>
      </c>
      <c r="R215" s="18"/>
      <c r="S215" s="18"/>
      <c r="T215" s="18"/>
      <c r="U215" s="18"/>
      <c r="V215" s="18"/>
      <c r="W215" s="18"/>
      <c r="X215" s="18"/>
      <c r="Y215" s="18"/>
      <c r="AA215" s="23"/>
      <c r="AB215" s="25" t="s">
        <v>6</v>
      </c>
      <c r="AC215" s="17" t="s">
        <v>43</v>
      </c>
      <c r="AD215" s="13"/>
      <c r="AE215" s="13"/>
      <c r="AF215" s="13"/>
      <c r="AG215" s="13"/>
      <c r="AH215" s="13"/>
      <c r="AI215" s="13"/>
      <c r="AJ215" s="13"/>
      <c r="AK215" s="18"/>
    </row>
    <row r="216" spans="3:37" s="19" customFormat="1" ht="12" x14ac:dyDescent="0.2">
      <c r="C216" s="22" t="s">
        <v>10</v>
      </c>
      <c r="D216" s="49" t="s">
        <v>6</v>
      </c>
      <c r="E216" s="20" t="s">
        <v>39</v>
      </c>
      <c r="F216" s="14">
        <v>232073</v>
      </c>
      <c r="G216" s="14">
        <v>221738</v>
      </c>
      <c r="H216" s="14">
        <v>198298</v>
      </c>
      <c r="I216" s="14">
        <v>162180</v>
      </c>
      <c r="J216" s="14">
        <v>153504</v>
      </c>
      <c r="K216" s="14">
        <v>124702</v>
      </c>
      <c r="L216" s="14">
        <v>102991</v>
      </c>
      <c r="M216" s="14"/>
      <c r="O216" s="22" t="s">
        <v>10</v>
      </c>
      <c r="P216" s="24" t="s">
        <v>6</v>
      </c>
      <c r="Q216" s="20" t="s">
        <v>39</v>
      </c>
      <c r="R216" s="21">
        <v>4.2</v>
      </c>
      <c r="S216" s="21">
        <v>4.5</v>
      </c>
      <c r="T216" s="21">
        <v>5.3</v>
      </c>
      <c r="U216" s="21">
        <v>5.8</v>
      </c>
      <c r="V216" s="21">
        <v>7</v>
      </c>
      <c r="W216" s="21">
        <v>7.7</v>
      </c>
      <c r="X216" s="21">
        <v>7.4</v>
      </c>
      <c r="Y216" s="21"/>
      <c r="AA216" s="22" t="s">
        <v>10</v>
      </c>
      <c r="AB216" s="24" t="s">
        <v>6</v>
      </c>
      <c r="AC216" s="20" t="s">
        <v>39</v>
      </c>
      <c r="AD216" s="14">
        <v>19494.132000000001</v>
      </c>
      <c r="AE216" s="14">
        <v>19956.419999999998</v>
      </c>
      <c r="AF216" s="14">
        <v>21019.588</v>
      </c>
      <c r="AG216" s="14">
        <v>18812.88</v>
      </c>
      <c r="AH216" s="14">
        <v>21490.560000000001</v>
      </c>
      <c r="AI216" s="14">
        <v>19204.108</v>
      </c>
      <c r="AJ216" s="14">
        <v>15242.668</v>
      </c>
      <c r="AK216" s="21"/>
    </row>
    <row r="217" spans="3:37" s="11" customFormat="1" ht="12" x14ac:dyDescent="0.2">
      <c r="C217" s="23" t="s">
        <v>10</v>
      </c>
      <c r="D217" s="48" t="s">
        <v>6</v>
      </c>
      <c r="E217" s="17" t="s">
        <v>37</v>
      </c>
      <c r="F217" s="13">
        <v>24456</v>
      </c>
      <c r="G217" s="13">
        <v>22011</v>
      </c>
      <c r="H217" s="13">
        <v>18221</v>
      </c>
      <c r="I217" s="13">
        <v>9676</v>
      </c>
      <c r="J217" s="13">
        <v>0</v>
      </c>
      <c r="K217" s="13">
        <v>6947</v>
      </c>
      <c r="L217" s="13">
        <v>0</v>
      </c>
      <c r="M217" s="13"/>
      <c r="O217" s="23" t="s">
        <v>10</v>
      </c>
      <c r="P217" s="25" t="s">
        <v>6</v>
      </c>
      <c r="Q217" s="17" t="s">
        <v>37</v>
      </c>
      <c r="R217" s="18">
        <v>12.7</v>
      </c>
      <c r="S217" s="18">
        <v>14.2</v>
      </c>
      <c r="T217" s="18">
        <v>15.7</v>
      </c>
      <c r="U217" s="18">
        <v>24</v>
      </c>
      <c r="V217" s="18"/>
      <c r="W217" s="18">
        <v>31.9</v>
      </c>
      <c r="X217" s="18"/>
      <c r="Y217" s="18"/>
      <c r="AA217" s="23" t="s">
        <v>10</v>
      </c>
      <c r="AB217" s="25" t="s">
        <v>6</v>
      </c>
      <c r="AC217" s="17" t="s">
        <v>37</v>
      </c>
      <c r="AD217" s="13">
        <v>6211.8240000000005</v>
      </c>
      <c r="AE217" s="13">
        <v>6251.1239999999998</v>
      </c>
      <c r="AF217" s="13">
        <v>5721.3940000000002</v>
      </c>
      <c r="AG217" s="13">
        <v>4644.4799999999996</v>
      </c>
      <c r="AH217" s="13" t="e">
        <v>#VALUE!</v>
      </c>
      <c r="AI217" s="13">
        <v>4432.1859999999997</v>
      </c>
      <c r="AJ217" s="13" t="e">
        <v>#VALUE!</v>
      </c>
      <c r="AK217" s="18"/>
    </row>
    <row r="218" spans="3:37" s="11" customFormat="1" ht="12" x14ac:dyDescent="0.2">
      <c r="C218" s="23" t="s">
        <v>10</v>
      </c>
      <c r="D218" s="48" t="s">
        <v>6</v>
      </c>
      <c r="E218" s="17" t="s">
        <v>38</v>
      </c>
      <c r="F218" s="13">
        <v>134367</v>
      </c>
      <c r="G218" s="13">
        <v>120706</v>
      </c>
      <c r="H218" s="13">
        <v>103083</v>
      </c>
      <c r="I218" s="13">
        <v>81781</v>
      </c>
      <c r="J218" s="13">
        <v>57132</v>
      </c>
      <c r="K218" s="13">
        <v>40803</v>
      </c>
      <c r="L218" s="13">
        <v>34451</v>
      </c>
      <c r="M218" s="13"/>
      <c r="O218" s="23" t="s">
        <v>10</v>
      </c>
      <c r="P218" s="25" t="s">
        <v>6</v>
      </c>
      <c r="Q218" s="17" t="s">
        <v>38</v>
      </c>
      <c r="R218" s="18">
        <v>5.5</v>
      </c>
      <c r="S218" s="18">
        <v>6.5</v>
      </c>
      <c r="T218" s="18">
        <v>6.5</v>
      </c>
      <c r="U218" s="18">
        <v>7.9</v>
      </c>
      <c r="V218" s="18">
        <v>11.7</v>
      </c>
      <c r="W218" s="18">
        <v>12.3</v>
      </c>
      <c r="X218" s="18">
        <v>13.8</v>
      </c>
      <c r="Y218" s="18"/>
      <c r="AA218" s="23" t="s">
        <v>10</v>
      </c>
      <c r="AB218" s="25" t="s">
        <v>6</v>
      </c>
      <c r="AC218" s="17" t="s">
        <v>38</v>
      </c>
      <c r="AD218" s="13">
        <v>14780.37</v>
      </c>
      <c r="AE218" s="13">
        <v>15691.78</v>
      </c>
      <c r="AF218" s="13">
        <v>13400.79</v>
      </c>
      <c r="AG218" s="13">
        <v>12921.398000000001</v>
      </c>
      <c r="AH218" s="13">
        <v>13368.887999999999</v>
      </c>
      <c r="AI218" s="13">
        <v>10037.538</v>
      </c>
      <c r="AJ218" s="13">
        <v>9508.4760000000006</v>
      </c>
      <c r="AK218" s="18"/>
    </row>
    <row r="219" spans="3:37" s="11" customFormat="1" ht="12" x14ac:dyDescent="0.2">
      <c r="C219" s="23" t="s">
        <v>10</v>
      </c>
      <c r="D219" s="48" t="s">
        <v>6</v>
      </c>
      <c r="E219" s="17" t="s">
        <v>40</v>
      </c>
      <c r="F219" s="13"/>
      <c r="G219" s="13"/>
      <c r="H219" s="13">
        <v>69746</v>
      </c>
      <c r="I219" s="13">
        <v>55453</v>
      </c>
      <c r="J219" s="13">
        <v>74880</v>
      </c>
      <c r="K219" s="13">
        <v>65349</v>
      </c>
      <c r="L219" s="13">
        <v>54886</v>
      </c>
      <c r="M219" s="13"/>
      <c r="O219" s="23" t="s">
        <v>10</v>
      </c>
      <c r="P219" s="25" t="s">
        <v>6</v>
      </c>
      <c r="Q219" s="17" t="s">
        <v>40</v>
      </c>
      <c r="R219" s="18"/>
      <c r="S219" s="18"/>
      <c r="T219" s="18">
        <v>8.1999999999999993</v>
      </c>
      <c r="U219" s="18">
        <v>9.6999999999999993</v>
      </c>
      <c r="V219" s="18">
        <v>10.4</v>
      </c>
      <c r="W219" s="18">
        <v>9.5</v>
      </c>
      <c r="X219" s="18">
        <v>10.7</v>
      </c>
      <c r="Y219" s="18"/>
      <c r="AA219" s="23" t="s">
        <v>10</v>
      </c>
      <c r="AB219" s="25" t="s">
        <v>6</v>
      </c>
      <c r="AC219" s="17" t="s">
        <v>40</v>
      </c>
      <c r="AD219" s="13">
        <v>0</v>
      </c>
      <c r="AE219" s="13">
        <v>0</v>
      </c>
      <c r="AF219" s="13">
        <v>11438.343999999999</v>
      </c>
      <c r="AG219" s="13">
        <v>10757.882</v>
      </c>
      <c r="AH219" s="13">
        <v>15575.04</v>
      </c>
      <c r="AI219" s="13">
        <v>12416.31</v>
      </c>
      <c r="AJ219" s="13">
        <v>11745.603999999999</v>
      </c>
      <c r="AK219" s="18"/>
    </row>
    <row r="220" spans="3:37" s="11" customFormat="1" ht="12" x14ac:dyDescent="0.2">
      <c r="C220" s="23" t="s">
        <v>10</v>
      </c>
      <c r="D220" s="48" t="s">
        <v>6</v>
      </c>
      <c r="E220" s="17" t="s">
        <v>41</v>
      </c>
      <c r="F220" s="13"/>
      <c r="G220" s="13"/>
      <c r="H220" s="13">
        <v>7248</v>
      </c>
      <c r="I220" s="13">
        <v>15270</v>
      </c>
      <c r="J220" s="13">
        <v>14548</v>
      </c>
      <c r="K220" s="13">
        <v>11603</v>
      </c>
      <c r="L220" s="13">
        <v>9455</v>
      </c>
      <c r="M220" s="13"/>
      <c r="O220" s="23" t="s">
        <v>10</v>
      </c>
      <c r="P220" s="25" t="s">
        <v>6</v>
      </c>
      <c r="Q220" s="17" t="s">
        <v>41</v>
      </c>
      <c r="R220" s="18"/>
      <c r="S220" s="18"/>
      <c r="T220" s="18">
        <v>25.2</v>
      </c>
      <c r="U220" s="18">
        <v>18.600000000000001</v>
      </c>
      <c r="V220" s="18">
        <v>23.4</v>
      </c>
      <c r="W220" s="18">
        <v>23.5</v>
      </c>
      <c r="X220" s="18">
        <v>25.2</v>
      </c>
      <c r="Y220" s="18"/>
      <c r="AA220" s="23" t="s">
        <v>10</v>
      </c>
      <c r="AB220" s="25" t="s">
        <v>6</v>
      </c>
      <c r="AC220" s="17" t="s">
        <v>41</v>
      </c>
      <c r="AD220" s="13">
        <v>0</v>
      </c>
      <c r="AE220" s="13">
        <v>0</v>
      </c>
      <c r="AF220" s="13">
        <v>3652.9920000000002</v>
      </c>
      <c r="AG220" s="13">
        <v>5680.44</v>
      </c>
      <c r="AH220" s="13">
        <v>6808.463999999999</v>
      </c>
      <c r="AI220" s="13">
        <v>5453.41</v>
      </c>
      <c r="AJ220" s="13">
        <v>4765.32</v>
      </c>
      <c r="AK220" s="18"/>
    </row>
    <row r="221" spans="3:37" s="11" customFormat="1" ht="12" x14ac:dyDescent="0.2">
      <c r="C221" s="23" t="s">
        <v>10</v>
      </c>
      <c r="D221" s="48" t="s">
        <v>6</v>
      </c>
      <c r="E221" s="17" t="s">
        <v>42</v>
      </c>
      <c r="F221" s="13">
        <v>73250</v>
      </c>
      <c r="G221" s="13">
        <v>79021</v>
      </c>
      <c r="H221" s="13">
        <v>76994</v>
      </c>
      <c r="I221" s="13">
        <v>70723</v>
      </c>
      <c r="J221" s="13">
        <v>89428</v>
      </c>
      <c r="K221" s="13">
        <v>76952</v>
      </c>
      <c r="L221" s="13">
        <v>64341</v>
      </c>
      <c r="M221" s="13"/>
      <c r="O221" s="23" t="s">
        <v>10</v>
      </c>
      <c r="P221" s="25" t="s">
        <v>6</v>
      </c>
      <c r="Q221" s="17" t="s">
        <v>42</v>
      </c>
      <c r="R221" s="18">
        <v>7.3</v>
      </c>
      <c r="S221" s="18">
        <v>7.5</v>
      </c>
      <c r="T221" s="18">
        <v>7.5</v>
      </c>
      <c r="U221" s="18">
        <v>8.4</v>
      </c>
      <c r="V221" s="18">
        <v>9.4</v>
      </c>
      <c r="W221" s="18">
        <v>8.8000000000000007</v>
      </c>
      <c r="X221" s="18">
        <v>9.6999999999999993</v>
      </c>
      <c r="Y221" s="18"/>
      <c r="AA221" s="23" t="s">
        <v>10</v>
      </c>
      <c r="AB221" s="25" t="s">
        <v>6</v>
      </c>
      <c r="AC221" s="17" t="s">
        <v>42</v>
      </c>
      <c r="AD221" s="13">
        <v>10694.5</v>
      </c>
      <c r="AE221" s="13">
        <v>11853.15</v>
      </c>
      <c r="AF221" s="13">
        <v>11549.1</v>
      </c>
      <c r="AG221" s="13">
        <v>11881.464000000002</v>
      </c>
      <c r="AH221" s="13">
        <v>16812.464</v>
      </c>
      <c r="AI221" s="13">
        <v>13543.552000000001</v>
      </c>
      <c r="AJ221" s="13">
        <v>12482.153999999999</v>
      </c>
      <c r="AK221" s="18"/>
    </row>
    <row r="222" spans="3:37" s="11" customFormat="1" ht="12" x14ac:dyDescent="0.2">
      <c r="C222" s="23"/>
      <c r="D222" s="48" t="s">
        <v>6</v>
      </c>
      <c r="E222" s="17" t="s">
        <v>43</v>
      </c>
      <c r="F222" s="13"/>
      <c r="G222" s="13"/>
      <c r="H222" s="13"/>
      <c r="I222" s="13"/>
      <c r="J222" s="13"/>
      <c r="K222" s="13"/>
      <c r="L222" s="13"/>
      <c r="M222" s="13"/>
      <c r="O222" s="23"/>
      <c r="P222" s="25" t="s">
        <v>6</v>
      </c>
      <c r="Q222" s="17" t="s">
        <v>43</v>
      </c>
      <c r="R222" s="18"/>
      <c r="S222" s="18"/>
      <c r="T222" s="18"/>
      <c r="U222" s="18"/>
      <c r="V222" s="18"/>
      <c r="W222" s="18"/>
      <c r="X222" s="18"/>
      <c r="Y222" s="18"/>
      <c r="AA222" s="23"/>
      <c r="AB222" s="25" t="s">
        <v>6</v>
      </c>
      <c r="AC222" s="17" t="s">
        <v>43</v>
      </c>
      <c r="AD222" s="13"/>
      <c r="AE222" s="13"/>
      <c r="AF222" s="13"/>
      <c r="AG222" s="13"/>
      <c r="AH222" s="13"/>
      <c r="AI222" s="13"/>
      <c r="AJ222" s="13"/>
      <c r="AK222" s="18"/>
    </row>
    <row r="223" spans="3:37" s="19" customFormat="1" ht="12" x14ac:dyDescent="0.2">
      <c r="C223" s="22" t="s">
        <v>8</v>
      </c>
      <c r="D223" s="49" t="s">
        <v>7</v>
      </c>
      <c r="E223" s="20" t="s">
        <v>39</v>
      </c>
      <c r="F223" s="14">
        <v>1105750</v>
      </c>
      <c r="G223" s="14">
        <v>1225379</v>
      </c>
      <c r="H223" s="14">
        <v>1215440</v>
      </c>
      <c r="I223" s="14">
        <v>1235105</v>
      </c>
      <c r="J223" s="14">
        <v>1172454</v>
      </c>
      <c r="K223" s="14">
        <v>1168800</v>
      </c>
      <c r="L223" s="14">
        <v>1162677</v>
      </c>
      <c r="M223" s="14"/>
      <c r="O223" s="22" t="s">
        <v>8</v>
      </c>
      <c r="P223" s="24" t="s">
        <v>7</v>
      </c>
      <c r="Q223" s="20" t="s">
        <v>39</v>
      </c>
      <c r="R223" s="21">
        <v>2</v>
      </c>
      <c r="S223" s="21">
        <v>1.7</v>
      </c>
      <c r="T223" s="21">
        <v>2</v>
      </c>
      <c r="U223" s="21">
        <v>2.2999999999999998</v>
      </c>
      <c r="V223" s="21">
        <v>2.6</v>
      </c>
      <c r="W223" s="21">
        <v>2.6</v>
      </c>
      <c r="X223" s="21">
        <v>2.4</v>
      </c>
      <c r="Y223" s="21"/>
      <c r="AA223" s="22" t="s">
        <v>8</v>
      </c>
      <c r="AB223" s="24" t="s">
        <v>7</v>
      </c>
      <c r="AC223" s="20" t="s">
        <v>39</v>
      </c>
      <c r="AD223" s="14">
        <v>44230</v>
      </c>
      <c r="AE223" s="14">
        <v>41662.885999999999</v>
      </c>
      <c r="AF223" s="14">
        <v>48617.599999999999</v>
      </c>
      <c r="AG223" s="14">
        <v>56814.83</v>
      </c>
      <c r="AH223" s="14">
        <v>60967.608</v>
      </c>
      <c r="AI223" s="14">
        <v>60777.599999999999</v>
      </c>
      <c r="AJ223" s="14">
        <v>55808.495999999999</v>
      </c>
      <c r="AK223" s="21"/>
    </row>
    <row r="224" spans="3:37" s="11" customFormat="1" ht="12" x14ac:dyDescent="0.2">
      <c r="C224" s="23" t="s">
        <v>8</v>
      </c>
      <c r="D224" s="48" t="s">
        <v>7</v>
      </c>
      <c r="E224" s="17" t="s">
        <v>37</v>
      </c>
      <c r="F224" s="13">
        <v>72058</v>
      </c>
      <c r="G224" s="13">
        <v>62729</v>
      </c>
      <c r="H224" s="13">
        <v>62377</v>
      </c>
      <c r="I224" s="13">
        <v>59937</v>
      </c>
      <c r="J224" s="13">
        <v>55702</v>
      </c>
      <c r="K224" s="13">
        <v>42031</v>
      </c>
      <c r="L224" s="13">
        <v>40694</v>
      </c>
      <c r="M224" s="13"/>
      <c r="O224" s="23" t="s">
        <v>8</v>
      </c>
      <c r="P224" s="25" t="s">
        <v>7</v>
      </c>
      <c r="Q224" s="17" t="s">
        <v>37</v>
      </c>
      <c r="R224" s="18">
        <v>8.8000000000000007</v>
      </c>
      <c r="S224" s="18">
        <v>10.9</v>
      </c>
      <c r="T224" s="18">
        <v>9.5</v>
      </c>
      <c r="U224" s="18">
        <v>11.1</v>
      </c>
      <c r="V224" s="18">
        <v>12.1</v>
      </c>
      <c r="W224" s="18">
        <v>15.1</v>
      </c>
      <c r="X224" s="18">
        <v>13.8</v>
      </c>
      <c r="Y224" s="18"/>
      <c r="AA224" s="23" t="s">
        <v>8</v>
      </c>
      <c r="AB224" s="25" t="s">
        <v>7</v>
      </c>
      <c r="AC224" s="17" t="s">
        <v>37</v>
      </c>
      <c r="AD224" s="13">
        <v>12682.208000000001</v>
      </c>
      <c r="AE224" s="13">
        <v>13674.921999999999</v>
      </c>
      <c r="AF224" s="13">
        <v>11851.63</v>
      </c>
      <c r="AG224" s="13">
        <v>13306.013999999999</v>
      </c>
      <c r="AH224" s="13">
        <v>13479.883999999998</v>
      </c>
      <c r="AI224" s="13">
        <v>12693.361999999999</v>
      </c>
      <c r="AJ224" s="13">
        <v>11231.544000000002</v>
      </c>
      <c r="AK224" s="18"/>
    </row>
    <row r="225" spans="3:37" s="11" customFormat="1" ht="12" x14ac:dyDescent="0.2">
      <c r="C225" s="23" t="s">
        <v>8</v>
      </c>
      <c r="D225" s="48" t="s">
        <v>7</v>
      </c>
      <c r="E225" s="17" t="s">
        <v>38</v>
      </c>
      <c r="F225" s="13">
        <v>347949</v>
      </c>
      <c r="G225" s="13">
        <v>397194</v>
      </c>
      <c r="H225" s="13">
        <v>402105</v>
      </c>
      <c r="I225" s="13">
        <v>388672</v>
      </c>
      <c r="J225" s="13">
        <v>348959</v>
      </c>
      <c r="K225" s="13">
        <v>296008</v>
      </c>
      <c r="L225" s="13">
        <v>274321</v>
      </c>
      <c r="M225" s="13"/>
      <c r="O225" s="23" t="s">
        <v>8</v>
      </c>
      <c r="P225" s="25" t="s">
        <v>7</v>
      </c>
      <c r="Q225" s="17" t="s">
        <v>38</v>
      </c>
      <c r="R225" s="18">
        <v>4.0999999999999996</v>
      </c>
      <c r="S225" s="18">
        <v>4.3</v>
      </c>
      <c r="T225" s="18">
        <v>3.5</v>
      </c>
      <c r="U225" s="18">
        <v>4.2</v>
      </c>
      <c r="V225" s="18">
        <v>5.0999999999999996</v>
      </c>
      <c r="W225" s="18">
        <v>5.7</v>
      </c>
      <c r="X225" s="18">
        <v>5.3</v>
      </c>
      <c r="Y225" s="18"/>
      <c r="AA225" s="23" t="s">
        <v>8</v>
      </c>
      <c r="AB225" s="25" t="s">
        <v>7</v>
      </c>
      <c r="AC225" s="17" t="s">
        <v>38</v>
      </c>
      <c r="AD225" s="13">
        <v>28531.817999999999</v>
      </c>
      <c r="AE225" s="13">
        <v>34158.684000000001</v>
      </c>
      <c r="AF225" s="13">
        <v>28147.35</v>
      </c>
      <c r="AG225" s="13">
        <v>32648.448000000004</v>
      </c>
      <c r="AH225" s="13">
        <v>35593.817999999999</v>
      </c>
      <c r="AI225" s="13">
        <v>33744.912000000004</v>
      </c>
      <c r="AJ225" s="13">
        <v>29078.026000000002</v>
      </c>
      <c r="AK225" s="18"/>
    </row>
    <row r="226" spans="3:37" s="11" customFormat="1" ht="12" x14ac:dyDescent="0.2">
      <c r="C226" s="23" t="s">
        <v>8</v>
      </c>
      <c r="D226" s="48" t="s">
        <v>7</v>
      </c>
      <c r="E226" s="17" t="s">
        <v>40</v>
      </c>
      <c r="F226" s="13"/>
      <c r="G226" s="13"/>
      <c r="H226" s="13">
        <v>501717</v>
      </c>
      <c r="I226" s="13">
        <v>498875</v>
      </c>
      <c r="J226" s="13">
        <v>455867</v>
      </c>
      <c r="K226" s="13">
        <v>458923</v>
      </c>
      <c r="L226" s="13">
        <v>418449</v>
      </c>
      <c r="M226" s="13"/>
      <c r="O226" s="23" t="s">
        <v>8</v>
      </c>
      <c r="P226" s="25" t="s">
        <v>7</v>
      </c>
      <c r="Q226" s="17" t="s">
        <v>40</v>
      </c>
      <c r="R226" s="18"/>
      <c r="S226" s="18"/>
      <c r="T226" s="18">
        <v>3.1</v>
      </c>
      <c r="U226" s="18">
        <v>3.6</v>
      </c>
      <c r="V226" s="18">
        <v>4</v>
      </c>
      <c r="W226" s="18">
        <v>4.3</v>
      </c>
      <c r="X226" s="18">
        <v>4.2</v>
      </c>
      <c r="Y226" s="18"/>
      <c r="AA226" s="23" t="s">
        <v>8</v>
      </c>
      <c r="AB226" s="25" t="s">
        <v>7</v>
      </c>
      <c r="AC226" s="17" t="s">
        <v>40</v>
      </c>
      <c r="AD226" s="13">
        <v>0</v>
      </c>
      <c r="AE226" s="13">
        <v>0</v>
      </c>
      <c r="AF226" s="13">
        <v>31106.453999999998</v>
      </c>
      <c r="AG226" s="13">
        <v>35919</v>
      </c>
      <c r="AH226" s="13">
        <v>36469.360000000001</v>
      </c>
      <c r="AI226" s="13">
        <v>39467.377999999997</v>
      </c>
      <c r="AJ226" s="13">
        <v>35149.716</v>
      </c>
      <c r="AK226" s="18"/>
    </row>
    <row r="227" spans="3:37" s="11" customFormat="1" ht="12" x14ac:dyDescent="0.2">
      <c r="C227" s="23" t="s">
        <v>8</v>
      </c>
      <c r="D227" s="48" t="s">
        <v>7</v>
      </c>
      <c r="E227" s="17" t="s">
        <v>41</v>
      </c>
      <c r="F227" s="13"/>
      <c r="G227" s="13"/>
      <c r="H227" s="13">
        <v>161028</v>
      </c>
      <c r="I227" s="13">
        <v>172063</v>
      </c>
      <c r="J227" s="13">
        <v>195124</v>
      </c>
      <c r="K227" s="13">
        <v>243082</v>
      </c>
      <c r="L227" s="13">
        <v>266810</v>
      </c>
      <c r="M227" s="13"/>
      <c r="O227" s="23" t="s">
        <v>8</v>
      </c>
      <c r="P227" s="25" t="s">
        <v>7</v>
      </c>
      <c r="Q227" s="17" t="s">
        <v>41</v>
      </c>
      <c r="R227" s="18"/>
      <c r="S227" s="18"/>
      <c r="T227" s="18">
        <v>5.9</v>
      </c>
      <c r="U227" s="18">
        <v>6.6</v>
      </c>
      <c r="V227" s="18">
        <v>7.2</v>
      </c>
      <c r="W227" s="18">
        <v>6.6</v>
      </c>
      <c r="X227" s="18">
        <v>5.3</v>
      </c>
      <c r="Y227" s="18"/>
      <c r="AA227" s="23" t="s">
        <v>8</v>
      </c>
      <c r="AB227" s="25" t="s">
        <v>7</v>
      </c>
      <c r="AC227" s="17" t="s">
        <v>41</v>
      </c>
      <c r="AD227" s="13">
        <v>0</v>
      </c>
      <c r="AE227" s="13">
        <v>0</v>
      </c>
      <c r="AF227" s="13">
        <v>19001.304</v>
      </c>
      <c r="AG227" s="13">
        <v>22712.316000000003</v>
      </c>
      <c r="AH227" s="13">
        <v>28097.856</v>
      </c>
      <c r="AI227" s="13">
        <v>32086.824000000001</v>
      </c>
      <c r="AJ227" s="13">
        <v>28281.86</v>
      </c>
      <c r="AK227" s="18"/>
    </row>
    <row r="228" spans="3:37" s="11" customFormat="1" ht="12" x14ac:dyDescent="0.2">
      <c r="C228" s="23" t="s">
        <v>8</v>
      </c>
      <c r="D228" s="48" t="s">
        <v>7</v>
      </c>
      <c r="E228" s="17" t="s">
        <v>42</v>
      </c>
      <c r="F228" s="13">
        <v>589862</v>
      </c>
      <c r="G228" s="13">
        <v>677034</v>
      </c>
      <c r="H228" s="13">
        <v>662745</v>
      </c>
      <c r="I228" s="13">
        <v>670938</v>
      </c>
      <c r="J228" s="13">
        <v>650991</v>
      </c>
      <c r="K228" s="13">
        <v>702005</v>
      </c>
      <c r="L228" s="13">
        <v>685259</v>
      </c>
      <c r="M228" s="13"/>
      <c r="O228" s="23" t="s">
        <v>8</v>
      </c>
      <c r="P228" s="25" t="s">
        <v>7</v>
      </c>
      <c r="Q228" s="17" t="s">
        <v>42</v>
      </c>
      <c r="R228" s="18">
        <v>3.1</v>
      </c>
      <c r="S228" s="18">
        <v>3.5</v>
      </c>
      <c r="T228" s="18">
        <v>3.1</v>
      </c>
      <c r="U228" s="18">
        <v>3.4</v>
      </c>
      <c r="V228" s="18">
        <v>3.8</v>
      </c>
      <c r="W228" s="18">
        <v>3.9</v>
      </c>
      <c r="X228" s="18">
        <v>3.6</v>
      </c>
      <c r="Y228" s="18"/>
      <c r="AA228" s="23" t="s">
        <v>8</v>
      </c>
      <c r="AB228" s="25" t="s">
        <v>7</v>
      </c>
      <c r="AC228" s="17" t="s">
        <v>42</v>
      </c>
      <c r="AD228" s="13">
        <v>36571.443999999996</v>
      </c>
      <c r="AE228" s="13">
        <v>47392.38</v>
      </c>
      <c r="AF228" s="13">
        <v>41090.19</v>
      </c>
      <c r="AG228" s="13">
        <v>45623.783999999992</v>
      </c>
      <c r="AH228" s="13">
        <v>49475.315999999999</v>
      </c>
      <c r="AI228" s="13">
        <v>54756.39</v>
      </c>
      <c r="AJ228" s="13">
        <v>49338.648000000001</v>
      </c>
      <c r="AK228" s="18"/>
    </row>
    <row r="229" spans="3:37" s="11" customFormat="1" ht="12" x14ac:dyDescent="0.2">
      <c r="C229" s="23" t="s">
        <v>8</v>
      </c>
      <c r="D229" s="48" t="s">
        <v>7</v>
      </c>
      <c r="E229" s="17" t="s">
        <v>43</v>
      </c>
      <c r="F229" s="6">
        <v>95881</v>
      </c>
      <c r="G229" s="13">
        <v>88422</v>
      </c>
      <c r="H229" s="13">
        <v>88213</v>
      </c>
      <c r="I229" s="13">
        <v>115558</v>
      </c>
      <c r="J229" s="13">
        <v>116802</v>
      </c>
      <c r="K229" s="13">
        <v>128756</v>
      </c>
      <c r="L229" s="13">
        <v>162403</v>
      </c>
      <c r="M229" s="13"/>
      <c r="O229" s="23" t="s">
        <v>8</v>
      </c>
      <c r="P229" s="25" t="s">
        <v>7</v>
      </c>
      <c r="Q229" s="17" t="s">
        <v>43</v>
      </c>
      <c r="R229" s="11">
        <v>7.5</v>
      </c>
      <c r="S229" s="18">
        <v>9</v>
      </c>
      <c r="T229" s="18">
        <v>8</v>
      </c>
      <c r="U229" s="18">
        <v>8.1</v>
      </c>
      <c r="V229" s="18">
        <v>9</v>
      </c>
      <c r="W229" s="18">
        <v>8.3000000000000007</v>
      </c>
      <c r="X229" s="18">
        <v>7</v>
      </c>
      <c r="Y229" s="18"/>
      <c r="AA229" s="23" t="s">
        <v>8</v>
      </c>
      <c r="AB229" s="25" t="s">
        <v>7</v>
      </c>
      <c r="AC229" s="17" t="s">
        <v>43</v>
      </c>
      <c r="AD229" s="13">
        <v>14382.15</v>
      </c>
      <c r="AE229" s="13">
        <v>15915.96</v>
      </c>
      <c r="AF229" s="13">
        <v>14114.08</v>
      </c>
      <c r="AG229" s="13">
        <v>18720.395999999997</v>
      </c>
      <c r="AH229" s="13">
        <v>21024.36</v>
      </c>
      <c r="AI229" s="13">
        <v>21373.495999999999</v>
      </c>
      <c r="AJ229" s="13">
        <v>22736.42</v>
      </c>
      <c r="AK229" s="18"/>
    </row>
    <row r="230" spans="3:37" s="19" customFormat="1" ht="12" x14ac:dyDescent="0.2">
      <c r="C230" s="22" t="s">
        <v>9</v>
      </c>
      <c r="D230" s="49" t="s">
        <v>7</v>
      </c>
      <c r="E230" s="20" t="s">
        <v>39</v>
      </c>
      <c r="F230" s="14">
        <v>553543</v>
      </c>
      <c r="G230" s="14">
        <v>607685</v>
      </c>
      <c r="H230" s="14">
        <v>600269</v>
      </c>
      <c r="I230" s="14">
        <v>615026</v>
      </c>
      <c r="J230" s="14">
        <v>597197</v>
      </c>
      <c r="K230" s="14">
        <v>615073</v>
      </c>
      <c r="L230" s="14">
        <v>626151</v>
      </c>
      <c r="M230" s="14"/>
      <c r="O230" s="22" t="s">
        <v>9</v>
      </c>
      <c r="P230" s="24" t="s">
        <v>7</v>
      </c>
      <c r="Q230" s="20" t="s">
        <v>39</v>
      </c>
      <c r="R230" s="21">
        <v>3.1</v>
      </c>
      <c r="S230" s="21">
        <v>3.5</v>
      </c>
      <c r="T230" s="21">
        <v>3.1</v>
      </c>
      <c r="U230" s="21">
        <v>3.4</v>
      </c>
      <c r="V230" s="21">
        <v>3.8</v>
      </c>
      <c r="W230" s="21">
        <v>3.9</v>
      </c>
      <c r="X230" s="21">
        <v>3.6</v>
      </c>
      <c r="Y230" s="21"/>
      <c r="AA230" s="22" t="s">
        <v>9</v>
      </c>
      <c r="AB230" s="24" t="s">
        <v>7</v>
      </c>
      <c r="AC230" s="20" t="s">
        <v>39</v>
      </c>
      <c r="AD230" s="14">
        <v>34319.665999999997</v>
      </c>
      <c r="AE230" s="14">
        <v>42537.95</v>
      </c>
      <c r="AF230" s="14">
        <v>37216.678</v>
      </c>
      <c r="AG230" s="14">
        <v>41821.767999999996</v>
      </c>
      <c r="AH230" s="14">
        <v>45386.972000000002</v>
      </c>
      <c r="AI230" s="14">
        <v>47975.693999999996</v>
      </c>
      <c r="AJ230" s="14">
        <v>45082.872000000003</v>
      </c>
      <c r="AK230" s="21"/>
    </row>
    <row r="231" spans="3:37" s="11" customFormat="1" ht="12" x14ac:dyDescent="0.2">
      <c r="C231" s="23" t="s">
        <v>9</v>
      </c>
      <c r="D231" s="48" t="s">
        <v>7</v>
      </c>
      <c r="E231" s="17" t="s">
        <v>37</v>
      </c>
      <c r="F231" s="13">
        <v>42848</v>
      </c>
      <c r="G231" s="13">
        <v>28941</v>
      </c>
      <c r="H231" s="13">
        <v>36702</v>
      </c>
      <c r="I231" s="13">
        <v>30731</v>
      </c>
      <c r="J231" s="13">
        <v>28403</v>
      </c>
      <c r="K231" s="13">
        <v>25735</v>
      </c>
      <c r="L231" s="13">
        <v>27151</v>
      </c>
      <c r="M231" s="13"/>
      <c r="O231" s="23" t="s">
        <v>9</v>
      </c>
      <c r="P231" s="25" t="s">
        <v>7</v>
      </c>
      <c r="Q231" s="17" t="s">
        <v>37</v>
      </c>
      <c r="R231" s="18">
        <v>11.7</v>
      </c>
      <c r="S231" s="18">
        <v>17</v>
      </c>
      <c r="T231" s="18">
        <v>12.5</v>
      </c>
      <c r="U231" s="18">
        <v>15.1</v>
      </c>
      <c r="V231" s="18">
        <v>18</v>
      </c>
      <c r="W231" s="18">
        <v>19.100000000000001</v>
      </c>
      <c r="X231" s="18">
        <v>17.5</v>
      </c>
      <c r="Y231" s="18"/>
      <c r="AA231" s="23" t="s">
        <v>9</v>
      </c>
      <c r="AB231" s="25" t="s">
        <v>7</v>
      </c>
      <c r="AC231" s="17" t="s">
        <v>37</v>
      </c>
      <c r="AD231" s="13">
        <v>10026.431999999999</v>
      </c>
      <c r="AE231" s="13">
        <v>9839.94</v>
      </c>
      <c r="AF231" s="13">
        <v>9175.5</v>
      </c>
      <c r="AG231" s="13">
        <v>9280.7619999999988</v>
      </c>
      <c r="AH231" s="13">
        <v>10225.08</v>
      </c>
      <c r="AI231" s="13">
        <v>9830.77</v>
      </c>
      <c r="AJ231" s="13">
        <v>9502.85</v>
      </c>
      <c r="AK231" s="18"/>
    </row>
    <row r="232" spans="3:37" s="11" customFormat="1" ht="12" x14ac:dyDescent="0.2">
      <c r="C232" s="23" t="s">
        <v>9</v>
      </c>
      <c r="D232" s="48" t="s">
        <v>7</v>
      </c>
      <c r="E232" s="17" t="s">
        <v>38</v>
      </c>
      <c r="F232" s="13">
        <v>170412</v>
      </c>
      <c r="G232" s="13">
        <v>181034</v>
      </c>
      <c r="H232" s="13">
        <v>176039</v>
      </c>
      <c r="I232" s="13">
        <v>164922</v>
      </c>
      <c r="J232" s="13">
        <v>164410</v>
      </c>
      <c r="K232" s="13">
        <v>132239</v>
      </c>
      <c r="L232" s="13">
        <v>114006</v>
      </c>
      <c r="M232" s="13"/>
      <c r="O232" s="23" t="s">
        <v>9</v>
      </c>
      <c r="P232" s="25" t="s">
        <v>7</v>
      </c>
      <c r="Q232" s="17" t="s">
        <v>38</v>
      </c>
      <c r="R232" s="18">
        <v>5.9</v>
      </c>
      <c r="S232" s="18">
        <v>6.8</v>
      </c>
      <c r="T232" s="18">
        <v>5.9</v>
      </c>
      <c r="U232" s="18">
        <v>6.6</v>
      </c>
      <c r="V232" s="18">
        <v>7.2</v>
      </c>
      <c r="W232" s="18">
        <v>8.3000000000000007</v>
      </c>
      <c r="X232" s="18">
        <v>8.6</v>
      </c>
      <c r="Y232" s="18"/>
      <c r="AA232" s="23" t="s">
        <v>9</v>
      </c>
      <c r="AB232" s="25" t="s">
        <v>7</v>
      </c>
      <c r="AC232" s="17" t="s">
        <v>38</v>
      </c>
      <c r="AD232" s="13">
        <v>20108.616000000002</v>
      </c>
      <c r="AE232" s="13">
        <v>24620.624</v>
      </c>
      <c r="AF232" s="13">
        <v>20772.602000000003</v>
      </c>
      <c r="AG232" s="13">
        <v>21769.703999999998</v>
      </c>
      <c r="AH232" s="13">
        <v>23675.040000000001</v>
      </c>
      <c r="AI232" s="13">
        <v>21951.674000000003</v>
      </c>
      <c r="AJ232" s="13">
        <v>19609.031999999999</v>
      </c>
      <c r="AK232" s="18"/>
    </row>
    <row r="233" spans="3:37" s="11" customFormat="1" ht="12" x14ac:dyDescent="0.2">
      <c r="C233" s="23" t="s">
        <v>9</v>
      </c>
      <c r="D233" s="48" t="s">
        <v>7</v>
      </c>
      <c r="E233" s="17" t="s">
        <v>40</v>
      </c>
      <c r="F233" s="13"/>
      <c r="G233" s="13"/>
      <c r="H233" s="13">
        <v>244645</v>
      </c>
      <c r="I233" s="13">
        <v>257479</v>
      </c>
      <c r="J233" s="13">
        <v>221316</v>
      </c>
      <c r="K233" s="13">
        <v>248328</v>
      </c>
      <c r="L233" s="13">
        <v>211672</v>
      </c>
      <c r="M233" s="13"/>
      <c r="O233" s="23" t="s">
        <v>9</v>
      </c>
      <c r="P233" s="25" t="s">
        <v>7</v>
      </c>
      <c r="Q233" s="17" t="s">
        <v>40</v>
      </c>
      <c r="R233" s="18"/>
      <c r="S233" s="18"/>
      <c r="T233" s="18">
        <v>5.0999999999999996</v>
      </c>
      <c r="U233" s="18">
        <v>5</v>
      </c>
      <c r="V233" s="18">
        <v>6.2</v>
      </c>
      <c r="W233" s="18">
        <v>6.6</v>
      </c>
      <c r="X233" s="18">
        <v>6.1</v>
      </c>
      <c r="Y233" s="18"/>
      <c r="AA233" s="23" t="s">
        <v>9</v>
      </c>
      <c r="AB233" s="25" t="s">
        <v>7</v>
      </c>
      <c r="AC233" s="17" t="s">
        <v>40</v>
      </c>
      <c r="AD233" s="13">
        <v>0</v>
      </c>
      <c r="AE233" s="13">
        <v>0</v>
      </c>
      <c r="AF233" s="13">
        <v>24953.79</v>
      </c>
      <c r="AG233" s="13">
        <v>25747.9</v>
      </c>
      <c r="AH233" s="13">
        <v>27443.183999999997</v>
      </c>
      <c r="AI233" s="13">
        <v>32779.295999999995</v>
      </c>
      <c r="AJ233" s="13">
        <v>25823.984</v>
      </c>
      <c r="AK233" s="18"/>
    </row>
    <row r="234" spans="3:37" s="11" customFormat="1" ht="12" x14ac:dyDescent="0.2">
      <c r="C234" s="23" t="s">
        <v>9</v>
      </c>
      <c r="D234" s="48" t="s">
        <v>7</v>
      </c>
      <c r="E234" s="17" t="s">
        <v>41</v>
      </c>
      <c r="F234" s="13"/>
      <c r="G234" s="13"/>
      <c r="H234" s="13">
        <v>90440</v>
      </c>
      <c r="I234" s="13">
        <v>100693</v>
      </c>
      <c r="J234" s="13">
        <v>113368</v>
      </c>
      <c r="K234" s="13">
        <v>138728</v>
      </c>
      <c r="L234" s="13">
        <v>174712</v>
      </c>
      <c r="M234" s="13"/>
      <c r="O234" s="23" t="s">
        <v>9</v>
      </c>
      <c r="P234" s="25" t="s">
        <v>7</v>
      </c>
      <c r="Q234" s="17" t="s">
        <v>41</v>
      </c>
      <c r="R234" s="18"/>
      <c r="S234" s="18"/>
      <c r="T234" s="18">
        <v>7.7</v>
      </c>
      <c r="U234" s="18">
        <v>8.1</v>
      </c>
      <c r="V234" s="18">
        <v>9</v>
      </c>
      <c r="W234" s="18">
        <v>8.3000000000000007</v>
      </c>
      <c r="X234" s="18">
        <v>7</v>
      </c>
      <c r="Y234" s="18"/>
      <c r="AA234" s="23" t="s">
        <v>9</v>
      </c>
      <c r="AB234" s="25" t="s">
        <v>7</v>
      </c>
      <c r="AC234" s="17" t="s">
        <v>41</v>
      </c>
      <c r="AD234" s="13">
        <v>0</v>
      </c>
      <c r="AE234" s="13">
        <v>0</v>
      </c>
      <c r="AF234" s="13">
        <v>13927.76</v>
      </c>
      <c r="AG234" s="13">
        <v>16312.265999999998</v>
      </c>
      <c r="AH234" s="13">
        <v>20406.240000000002</v>
      </c>
      <c r="AI234" s="13">
        <v>23028.848000000002</v>
      </c>
      <c r="AJ234" s="13">
        <v>24459.68</v>
      </c>
      <c r="AK234" s="18"/>
    </row>
    <row r="235" spans="3:37" s="11" customFormat="1" ht="12" x14ac:dyDescent="0.2">
      <c r="C235" s="23" t="s">
        <v>9</v>
      </c>
      <c r="D235" s="48" t="s">
        <v>7</v>
      </c>
      <c r="E235" s="17" t="s">
        <v>42</v>
      </c>
      <c r="F235" s="13">
        <v>285626</v>
      </c>
      <c r="G235" s="13">
        <v>349456</v>
      </c>
      <c r="H235" s="13">
        <v>335085</v>
      </c>
      <c r="I235" s="13">
        <v>358172</v>
      </c>
      <c r="J235" s="13">
        <v>334684</v>
      </c>
      <c r="K235" s="13">
        <v>387056</v>
      </c>
      <c r="L235" s="13">
        <v>386384</v>
      </c>
      <c r="M235" s="13"/>
      <c r="O235" s="23" t="s">
        <v>9</v>
      </c>
      <c r="P235" s="25" t="s">
        <v>7</v>
      </c>
      <c r="Q235" s="17" t="s">
        <v>42</v>
      </c>
      <c r="R235" s="18">
        <v>4.5</v>
      </c>
      <c r="S235" s="18">
        <v>4.7</v>
      </c>
      <c r="T235" s="18">
        <v>4.0999999999999996</v>
      </c>
      <c r="U235" s="18">
        <v>4.2</v>
      </c>
      <c r="V235" s="18">
        <v>5.0999999999999996</v>
      </c>
      <c r="W235" s="18">
        <v>4.9000000000000004</v>
      </c>
      <c r="X235" s="18">
        <v>4.5</v>
      </c>
      <c r="Y235" s="18"/>
      <c r="AA235" s="23" t="s">
        <v>9</v>
      </c>
      <c r="AB235" s="25" t="s">
        <v>7</v>
      </c>
      <c r="AC235" s="17" t="s">
        <v>42</v>
      </c>
      <c r="AD235" s="13">
        <v>25706.34</v>
      </c>
      <c r="AE235" s="13">
        <v>32848.864000000001</v>
      </c>
      <c r="AF235" s="13">
        <v>27476.969999999994</v>
      </c>
      <c r="AG235" s="13">
        <v>30086.448000000004</v>
      </c>
      <c r="AH235" s="13">
        <v>34137.767999999996</v>
      </c>
      <c r="AI235" s="13">
        <v>37931.488000000005</v>
      </c>
      <c r="AJ235" s="13">
        <v>34774.559999999998</v>
      </c>
      <c r="AK235" s="18"/>
    </row>
    <row r="236" spans="3:37" s="11" customFormat="1" ht="12" x14ac:dyDescent="0.2">
      <c r="C236" s="23" t="s">
        <v>9</v>
      </c>
      <c r="D236" s="48" t="s">
        <v>7</v>
      </c>
      <c r="E236" s="17" t="s">
        <v>43</v>
      </c>
      <c r="F236" s="57">
        <v>54657</v>
      </c>
      <c r="G236" s="13">
        <v>48254</v>
      </c>
      <c r="H236" s="13">
        <v>52443</v>
      </c>
      <c r="I236" s="13">
        <v>61201</v>
      </c>
      <c r="J236" s="13">
        <v>69700</v>
      </c>
      <c r="K236" s="13">
        <v>70043</v>
      </c>
      <c r="L236" s="13">
        <v>98610</v>
      </c>
      <c r="M236" s="13"/>
      <c r="O236" s="23" t="s">
        <v>9</v>
      </c>
      <c r="P236" s="25" t="s">
        <v>7</v>
      </c>
      <c r="Q236" s="17" t="s">
        <v>43</v>
      </c>
      <c r="R236" s="11">
        <v>10.5</v>
      </c>
      <c r="S236" s="18">
        <v>12.6</v>
      </c>
      <c r="T236" s="18">
        <v>10.4</v>
      </c>
      <c r="U236" s="18">
        <v>10.6</v>
      </c>
      <c r="V236" s="18">
        <v>11.2</v>
      </c>
      <c r="W236" s="18">
        <v>11.3</v>
      </c>
      <c r="X236" s="18">
        <v>8.8000000000000007</v>
      </c>
      <c r="Y236" s="18"/>
      <c r="AA236" s="23" t="s">
        <v>9</v>
      </c>
      <c r="AB236" s="25" t="s">
        <v>7</v>
      </c>
      <c r="AC236" s="17" t="s">
        <v>43</v>
      </c>
      <c r="AD236" s="13">
        <v>11477.97</v>
      </c>
      <c r="AE236" s="13">
        <v>12160.008</v>
      </c>
      <c r="AF236" s="13">
        <v>10908.144000000002</v>
      </c>
      <c r="AG236" s="13">
        <v>12974.611999999999</v>
      </c>
      <c r="AH236" s="13">
        <v>15612.8</v>
      </c>
      <c r="AI236" s="13">
        <v>15829.718000000001</v>
      </c>
      <c r="AJ236" s="13">
        <v>17355.36</v>
      </c>
      <c r="AK236" s="18"/>
    </row>
    <row r="237" spans="3:37" s="19" customFormat="1" ht="12" x14ac:dyDescent="0.2">
      <c r="C237" s="22" t="s">
        <v>10</v>
      </c>
      <c r="D237" s="49" t="s">
        <v>7</v>
      </c>
      <c r="E237" s="20" t="s">
        <v>39</v>
      </c>
      <c r="F237" s="14">
        <v>552207</v>
      </c>
      <c r="G237" s="14">
        <v>617694</v>
      </c>
      <c r="H237" s="14">
        <v>615171</v>
      </c>
      <c r="I237" s="14">
        <v>620079</v>
      </c>
      <c r="J237" s="14">
        <v>575257</v>
      </c>
      <c r="K237" s="14">
        <v>553727</v>
      </c>
      <c r="L237" s="14">
        <v>536526</v>
      </c>
      <c r="M237" s="14"/>
      <c r="O237" s="22" t="s">
        <v>10</v>
      </c>
      <c r="P237" s="24" t="s">
        <v>7</v>
      </c>
      <c r="Q237" s="20" t="s">
        <v>39</v>
      </c>
      <c r="R237" s="21">
        <v>3.1</v>
      </c>
      <c r="S237" s="21">
        <v>3.5</v>
      </c>
      <c r="T237" s="21">
        <v>3.1</v>
      </c>
      <c r="U237" s="21">
        <v>3.4</v>
      </c>
      <c r="V237" s="21">
        <v>3.8</v>
      </c>
      <c r="W237" s="21">
        <v>3.9</v>
      </c>
      <c r="X237" s="21">
        <v>3.6</v>
      </c>
      <c r="Y237" s="21"/>
      <c r="AA237" s="22" t="s">
        <v>10</v>
      </c>
      <c r="AB237" s="24" t="s">
        <v>7</v>
      </c>
      <c r="AC237" s="20" t="s">
        <v>39</v>
      </c>
      <c r="AD237" s="14">
        <v>34236.834000000003</v>
      </c>
      <c r="AE237" s="14">
        <v>43238.58</v>
      </c>
      <c r="AF237" s="14">
        <v>38140.601999999999</v>
      </c>
      <c r="AG237" s="14">
        <v>42165.372000000003</v>
      </c>
      <c r="AH237" s="14">
        <v>43719.531999999999</v>
      </c>
      <c r="AI237" s="14">
        <v>43190.705999999998</v>
      </c>
      <c r="AJ237" s="14">
        <v>38629.872000000003</v>
      </c>
      <c r="AK237" s="21"/>
    </row>
    <row r="238" spans="3:37" s="11" customFormat="1" ht="12" x14ac:dyDescent="0.2">
      <c r="C238" s="23" t="s">
        <v>10</v>
      </c>
      <c r="D238" s="48" t="s">
        <v>7</v>
      </c>
      <c r="E238" s="17" t="s">
        <v>37</v>
      </c>
      <c r="F238" s="13">
        <v>29210</v>
      </c>
      <c r="G238" s="13">
        <v>33788</v>
      </c>
      <c r="H238" s="13">
        <v>25675</v>
      </c>
      <c r="I238" s="13">
        <v>29206</v>
      </c>
      <c r="J238" s="13">
        <v>27299</v>
      </c>
      <c r="K238" s="13">
        <v>16296</v>
      </c>
      <c r="L238" s="13">
        <v>13543</v>
      </c>
      <c r="M238" s="13"/>
      <c r="O238" s="23" t="s">
        <v>10</v>
      </c>
      <c r="P238" s="25" t="s">
        <v>7</v>
      </c>
      <c r="Q238" s="17" t="s">
        <v>37</v>
      </c>
      <c r="R238" s="18">
        <v>14.9</v>
      </c>
      <c r="S238" s="18">
        <v>15.5</v>
      </c>
      <c r="T238" s="18">
        <v>14.8</v>
      </c>
      <c r="U238" s="18">
        <v>16.5</v>
      </c>
      <c r="V238" s="18">
        <v>18</v>
      </c>
      <c r="W238" s="18">
        <v>23.8</v>
      </c>
      <c r="X238" s="18">
        <v>24.3</v>
      </c>
      <c r="Y238" s="18"/>
      <c r="AA238" s="23" t="s">
        <v>10</v>
      </c>
      <c r="AB238" s="25" t="s">
        <v>7</v>
      </c>
      <c r="AC238" s="17" t="s">
        <v>37</v>
      </c>
      <c r="AD238" s="13">
        <v>8704.58</v>
      </c>
      <c r="AE238" s="13">
        <v>10474.280000000001</v>
      </c>
      <c r="AF238" s="13">
        <v>7599.8</v>
      </c>
      <c r="AG238" s="13">
        <v>9637.98</v>
      </c>
      <c r="AH238" s="13">
        <v>9827.64</v>
      </c>
      <c r="AI238" s="13">
        <v>7756.8959999999997</v>
      </c>
      <c r="AJ238" s="13">
        <v>6581.8980000000001</v>
      </c>
      <c r="AK238" s="18"/>
    </row>
    <row r="239" spans="3:37" s="11" customFormat="1" ht="12" x14ac:dyDescent="0.2">
      <c r="C239" s="23" t="s">
        <v>10</v>
      </c>
      <c r="D239" s="48" t="s">
        <v>7</v>
      </c>
      <c r="E239" s="17" t="s">
        <v>38</v>
      </c>
      <c r="F239" s="13">
        <v>177537</v>
      </c>
      <c r="G239" s="13">
        <v>216160</v>
      </c>
      <c r="H239" s="13">
        <v>226066</v>
      </c>
      <c r="I239" s="13">
        <v>223750</v>
      </c>
      <c r="J239" s="13">
        <v>184549</v>
      </c>
      <c r="K239" s="13">
        <v>163769</v>
      </c>
      <c r="L239" s="13">
        <v>160315</v>
      </c>
      <c r="M239" s="13"/>
      <c r="O239" s="23" t="s">
        <v>10</v>
      </c>
      <c r="P239" s="25" t="s">
        <v>7</v>
      </c>
      <c r="Q239" s="17" t="s">
        <v>38</v>
      </c>
      <c r="R239" s="18">
        <v>5.9</v>
      </c>
      <c r="S239" s="18">
        <v>5.9</v>
      </c>
      <c r="T239" s="18">
        <v>5.0999999999999996</v>
      </c>
      <c r="U239" s="18">
        <v>5.7</v>
      </c>
      <c r="V239" s="18">
        <v>7.2</v>
      </c>
      <c r="W239" s="18">
        <v>7.6</v>
      </c>
      <c r="X239" s="18">
        <v>7</v>
      </c>
      <c r="Y239" s="18"/>
      <c r="AA239" s="23" t="s">
        <v>10</v>
      </c>
      <c r="AB239" s="25" t="s">
        <v>7</v>
      </c>
      <c r="AC239" s="17" t="s">
        <v>38</v>
      </c>
      <c r="AD239" s="13">
        <v>20949.366000000002</v>
      </c>
      <c r="AE239" s="13">
        <v>25506.880000000001</v>
      </c>
      <c r="AF239" s="13">
        <v>23058.731999999996</v>
      </c>
      <c r="AG239" s="13">
        <v>25507.5</v>
      </c>
      <c r="AH239" s="13">
        <v>26575.056</v>
      </c>
      <c r="AI239" s="13">
        <v>24892.887999999999</v>
      </c>
      <c r="AJ239" s="13">
        <v>22444.1</v>
      </c>
      <c r="AK239" s="18"/>
    </row>
    <row r="240" spans="3:37" s="11" customFormat="1" ht="12" x14ac:dyDescent="0.2">
      <c r="C240" s="23" t="s">
        <v>10</v>
      </c>
      <c r="D240" s="48" t="s">
        <v>7</v>
      </c>
      <c r="E240" s="17" t="s">
        <v>40</v>
      </c>
      <c r="F240" s="13"/>
      <c r="G240" s="13"/>
      <c r="H240" s="13">
        <v>257072</v>
      </c>
      <c r="I240" s="13">
        <v>241396</v>
      </c>
      <c r="J240" s="13">
        <v>234551</v>
      </c>
      <c r="K240" s="13">
        <v>210595</v>
      </c>
      <c r="L240" s="13">
        <v>206777</v>
      </c>
      <c r="M240" s="13"/>
      <c r="O240" s="23" t="s">
        <v>10</v>
      </c>
      <c r="P240" s="25" t="s">
        <v>7</v>
      </c>
      <c r="Q240" s="17" t="s">
        <v>40</v>
      </c>
      <c r="R240" s="18"/>
      <c r="S240" s="18"/>
      <c r="T240" s="18">
        <v>4.5</v>
      </c>
      <c r="U240" s="18">
        <v>5.7</v>
      </c>
      <c r="V240" s="18">
        <v>6.2</v>
      </c>
      <c r="W240" s="18">
        <v>6.6</v>
      </c>
      <c r="X240" s="18">
        <v>6.1</v>
      </c>
      <c r="Y240" s="18"/>
      <c r="AA240" s="23" t="s">
        <v>10</v>
      </c>
      <c r="AB240" s="25" t="s">
        <v>7</v>
      </c>
      <c r="AC240" s="17" t="s">
        <v>40</v>
      </c>
      <c r="AD240" s="13">
        <v>0</v>
      </c>
      <c r="AE240" s="13">
        <v>0</v>
      </c>
      <c r="AF240" s="13">
        <v>23136.48</v>
      </c>
      <c r="AG240" s="13">
        <v>27519.144</v>
      </c>
      <c r="AH240" s="13">
        <v>29084.324000000001</v>
      </c>
      <c r="AI240" s="13">
        <v>27798.54</v>
      </c>
      <c r="AJ240" s="13">
        <v>25226.793999999998</v>
      </c>
      <c r="AK240" s="18"/>
    </row>
    <row r="241" spans="2:119" s="11" customFormat="1" ht="12" x14ac:dyDescent="0.2">
      <c r="C241" s="23" t="s">
        <v>10</v>
      </c>
      <c r="D241" s="48" t="s">
        <v>7</v>
      </c>
      <c r="E241" s="17" t="s">
        <v>41</v>
      </c>
      <c r="F241" s="13"/>
      <c r="G241" s="13"/>
      <c r="H241" s="13">
        <v>70588</v>
      </c>
      <c r="I241" s="13">
        <v>71370</v>
      </c>
      <c r="J241" s="13">
        <v>81756</v>
      </c>
      <c r="K241" s="13">
        <v>104354</v>
      </c>
      <c r="L241" s="13">
        <v>92098</v>
      </c>
      <c r="M241" s="13"/>
      <c r="O241" s="23" t="s">
        <v>10</v>
      </c>
      <c r="P241" s="25" t="s">
        <v>7</v>
      </c>
      <c r="Q241" s="17" t="s">
        <v>41</v>
      </c>
      <c r="R241" s="18"/>
      <c r="S241" s="18"/>
      <c r="T241" s="18">
        <v>8.8000000000000007</v>
      </c>
      <c r="U241" s="18">
        <v>9.8000000000000007</v>
      </c>
      <c r="V241" s="18">
        <v>10</v>
      </c>
      <c r="W241" s="18">
        <v>9.3000000000000007</v>
      </c>
      <c r="X241" s="18">
        <v>9.1999999999999993</v>
      </c>
      <c r="Y241" s="18"/>
      <c r="AA241" s="23" t="s">
        <v>10</v>
      </c>
      <c r="AB241" s="25" t="s">
        <v>7</v>
      </c>
      <c r="AC241" s="17" t="s">
        <v>41</v>
      </c>
      <c r="AD241" s="13">
        <v>0</v>
      </c>
      <c r="AE241" s="13">
        <v>0</v>
      </c>
      <c r="AF241" s="13">
        <v>12423.488000000001</v>
      </c>
      <c r="AG241" s="13">
        <v>13988.52</v>
      </c>
      <c r="AH241" s="13">
        <v>16351.2</v>
      </c>
      <c r="AI241" s="13">
        <v>19409.844000000001</v>
      </c>
      <c r="AJ241" s="13">
        <v>16946.031999999999</v>
      </c>
      <c r="AK241" s="18"/>
    </row>
    <row r="242" spans="2:119" s="11" customFormat="1" ht="12" x14ac:dyDescent="0.2">
      <c r="C242" s="23" t="s">
        <v>10</v>
      </c>
      <c r="D242" s="48" t="s">
        <v>7</v>
      </c>
      <c r="E242" s="17" t="s">
        <v>42</v>
      </c>
      <c r="F242" s="13">
        <v>304236</v>
      </c>
      <c r="G242" s="13">
        <v>327578</v>
      </c>
      <c r="H242" s="13">
        <v>327660</v>
      </c>
      <c r="I242" s="13">
        <v>312766</v>
      </c>
      <c r="J242" s="13">
        <v>316307</v>
      </c>
      <c r="K242" s="13">
        <v>314949</v>
      </c>
      <c r="L242" s="13">
        <v>298875</v>
      </c>
      <c r="M242" s="13"/>
      <c r="O242" s="23" t="s">
        <v>10</v>
      </c>
      <c r="P242" s="25" t="s">
        <v>7</v>
      </c>
      <c r="Q242" s="17" t="s">
        <v>42</v>
      </c>
      <c r="R242" s="18">
        <v>4.0999999999999996</v>
      </c>
      <c r="S242" s="18">
        <v>4.7</v>
      </c>
      <c r="T242" s="18">
        <v>4.0999999999999996</v>
      </c>
      <c r="U242" s="18">
        <v>4.5</v>
      </c>
      <c r="V242" s="18">
        <v>5.0999999999999996</v>
      </c>
      <c r="W242" s="18">
        <v>5.2</v>
      </c>
      <c r="X242" s="18">
        <v>5.3</v>
      </c>
      <c r="Y242" s="18"/>
      <c r="AA242" s="23" t="s">
        <v>10</v>
      </c>
      <c r="AB242" s="25" t="s">
        <v>7</v>
      </c>
      <c r="AC242" s="17" t="s">
        <v>42</v>
      </c>
      <c r="AD242" s="13">
        <v>24947.351999999999</v>
      </c>
      <c r="AE242" s="13">
        <v>30792.332000000002</v>
      </c>
      <c r="AF242" s="13">
        <v>26868.12</v>
      </c>
      <c r="AG242" s="13">
        <v>28148.94</v>
      </c>
      <c r="AH242" s="13">
        <v>32263.313999999998</v>
      </c>
      <c r="AI242" s="13">
        <v>32754.696</v>
      </c>
      <c r="AJ242" s="13">
        <v>31680.75</v>
      </c>
      <c r="AK242" s="18"/>
    </row>
    <row r="243" spans="2:119" s="19" customFormat="1" ht="12" x14ac:dyDescent="0.2">
      <c r="C243" s="23" t="s">
        <v>10</v>
      </c>
      <c r="D243" s="48" t="s">
        <v>7</v>
      </c>
      <c r="E243" s="17" t="s">
        <v>43</v>
      </c>
      <c r="F243" s="57">
        <v>41224</v>
      </c>
      <c r="G243" s="13">
        <v>40168</v>
      </c>
      <c r="H243" s="13">
        <v>35770</v>
      </c>
      <c r="I243" s="13">
        <v>54357</v>
      </c>
      <c r="J243" s="13">
        <v>47102</v>
      </c>
      <c r="K243" s="13">
        <v>58713</v>
      </c>
      <c r="L243" s="13">
        <v>63793</v>
      </c>
      <c r="M243" s="13"/>
      <c r="N243" s="11"/>
      <c r="O243" s="23" t="s">
        <v>10</v>
      </c>
      <c r="P243" s="25" t="s">
        <v>7</v>
      </c>
      <c r="Q243" s="17" t="s">
        <v>43</v>
      </c>
      <c r="R243" s="11">
        <v>11.7</v>
      </c>
      <c r="S243" s="18">
        <v>13.4</v>
      </c>
      <c r="T243" s="18">
        <v>12.5</v>
      </c>
      <c r="U243" s="18">
        <v>11.6</v>
      </c>
      <c r="V243" s="18">
        <v>13.4</v>
      </c>
      <c r="W243" s="18">
        <v>12.8</v>
      </c>
      <c r="X243" s="18">
        <v>11.2</v>
      </c>
      <c r="Y243" s="18"/>
      <c r="Z243" s="11"/>
      <c r="AA243" s="23" t="s">
        <v>10</v>
      </c>
      <c r="AB243" s="25" t="s">
        <v>7</v>
      </c>
      <c r="AC243" s="17" t="s">
        <v>43</v>
      </c>
      <c r="AD243" s="13">
        <v>9646.4159999999993</v>
      </c>
      <c r="AE243" s="13">
        <v>10765.024000000001</v>
      </c>
      <c r="AF243" s="13">
        <v>8942.5</v>
      </c>
      <c r="AG243" s="13">
        <v>12610.823999999999</v>
      </c>
      <c r="AH243" s="13">
        <v>12623.336000000001</v>
      </c>
      <c r="AI243" s="13">
        <v>15030.528</v>
      </c>
      <c r="AJ243" s="13">
        <v>14289.632</v>
      </c>
      <c r="AK243" s="18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</row>
    <row r="244" spans="2:119" x14ac:dyDescent="0.25">
      <c r="F244"/>
    </row>
    <row r="245" spans="2:119" x14ac:dyDescent="0.25">
      <c r="F245"/>
    </row>
    <row r="246" spans="2:119" ht="26.25" x14ac:dyDescent="0.4">
      <c r="F246" s="16" t="s">
        <v>77</v>
      </c>
    </row>
    <row r="247" spans="2:119" x14ac:dyDescent="0.25">
      <c r="F247" t="s">
        <v>17</v>
      </c>
      <c r="R247" t="s">
        <v>93</v>
      </c>
      <c r="AD247" t="s">
        <v>94</v>
      </c>
    </row>
    <row r="248" spans="2:119" x14ac:dyDescent="0.25">
      <c r="F248" s="1" t="s">
        <v>0</v>
      </c>
      <c r="G248" s="1" t="s">
        <v>14</v>
      </c>
      <c r="H248" s="1" t="s">
        <v>15</v>
      </c>
      <c r="I248" s="1" t="s">
        <v>5</v>
      </c>
      <c r="J248" s="1" t="s">
        <v>11</v>
      </c>
      <c r="K248" s="1" t="s">
        <v>16</v>
      </c>
      <c r="L248" s="1" t="s">
        <v>29</v>
      </c>
      <c r="M248" s="26"/>
      <c r="R248" s="1" t="s">
        <v>0</v>
      </c>
      <c r="S248" s="1" t="s">
        <v>14</v>
      </c>
      <c r="T248" s="1" t="s">
        <v>15</v>
      </c>
      <c r="U248" s="1" t="s">
        <v>5</v>
      </c>
      <c r="V248" s="1" t="s">
        <v>11</v>
      </c>
      <c r="W248" s="1" t="s">
        <v>16</v>
      </c>
      <c r="X248" s="1" t="s">
        <v>29</v>
      </c>
      <c r="AD248" s="1" t="s">
        <v>0</v>
      </c>
      <c r="AE248" s="1" t="s">
        <v>14</v>
      </c>
      <c r="AF248" s="1" t="s">
        <v>15</v>
      </c>
      <c r="AG248" s="1" t="s">
        <v>5</v>
      </c>
      <c r="AH248" s="1" t="s">
        <v>11</v>
      </c>
      <c r="AI248" s="1" t="s">
        <v>16</v>
      </c>
      <c r="AJ248" s="1" t="s">
        <v>29</v>
      </c>
    </row>
    <row r="249" spans="2:119" s="97" customFormat="1" ht="12" x14ac:dyDescent="0.2">
      <c r="B249" s="98"/>
      <c r="C249" s="73" t="s">
        <v>8</v>
      </c>
      <c r="D249" s="99" t="s">
        <v>6</v>
      </c>
      <c r="E249" s="100"/>
      <c r="F249" s="73" t="s">
        <v>69</v>
      </c>
      <c r="G249" s="87">
        <v>3222816</v>
      </c>
      <c r="H249" s="87">
        <v>3295558</v>
      </c>
      <c r="I249" s="87">
        <v>3338259</v>
      </c>
      <c r="J249" s="87">
        <v>3364897</v>
      </c>
      <c r="K249" s="87">
        <v>3343475</v>
      </c>
      <c r="L249" s="87">
        <v>3236864</v>
      </c>
      <c r="M249" s="87">
        <v>3165884</v>
      </c>
      <c r="Q249" s="73" t="s">
        <v>69</v>
      </c>
      <c r="R249" s="18">
        <v>0.8</v>
      </c>
      <c r="S249" s="18">
        <v>0.8</v>
      </c>
      <c r="T249" s="18">
        <v>0.4</v>
      </c>
      <c r="U249" s="18">
        <v>0.4</v>
      </c>
      <c r="V249" s="18">
        <v>0.4</v>
      </c>
      <c r="W249" s="18">
        <v>1</v>
      </c>
      <c r="X249" s="18">
        <v>1.2</v>
      </c>
      <c r="AC249" s="73" t="s">
        <v>69</v>
      </c>
      <c r="AD249" s="87">
        <v>51565.056000000004</v>
      </c>
      <c r="AE249" s="87">
        <v>52728.928000000007</v>
      </c>
      <c r="AF249" s="87">
        <v>26706.072</v>
      </c>
      <c r="AG249" s="87">
        <v>26919.175999999999</v>
      </c>
      <c r="AH249" s="87">
        <v>26747.8</v>
      </c>
      <c r="AI249" s="87">
        <v>64737.279999999999</v>
      </c>
      <c r="AJ249" s="87">
        <v>75981.216</v>
      </c>
      <c r="AL249" s="73"/>
      <c r="AM249" s="79"/>
      <c r="AN249" s="79"/>
      <c r="AO249" s="79"/>
      <c r="AP249" s="79"/>
      <c r="AQ249" s="79"/>
      <c r="AR249" s="79"/>
      <c r="AS249" s="79"/>
      <c r="AU249" s="73"/>
      <c r="AV249" s="101"/>
      <c r="AW249" s="101"/>
      <c r="AX249" s="101"/>
      <c r="AY249" s="101"/>
      <c r="AZ249" s="101"/>
      <c r="BA249" s="101"/>
      <c r="BB249" s="101"/>
    </row>
    <row r="250" spans="2:119" s="97" customFormat="1" ht="12" x14ac:dyDescent="0.2">
      <c r="B250" s="102"/>
      <c r="C250" s="40" t="s">
        <v>8</v>
      </c>
      <c r="D250" s="103" t="s">
        <v>6</v>
      </c>
      <c r="E250" s="100"/>
      <c r="F250" s="40" t="s">
        <v>70</v>
      </c>
      <c r="G250" s="88">
        <v>416837</v>
      </c>
      <c r="H250" s="88">
        <v>299923</v>
      </c>
      <c r="I250" s="88">
        <v>230312</v>
      </c>
      <c r="J250" s="88">
        <v>240552</v>
      </c>
      <c r="K250" s="88">
        <v>213052</v>
      </c>
      <c r="L250" s="88">
        <v>167082</v>
      </c>
      <c r="M250" s="88">
        <v>132594</v>
      </c>
      <c r="Q250" s="40" t="s">
        <v>70</v>
      </c>
      <c r="R250" s="18">
        <v>2.9</v>
      </c>
      <c r="S250" s="18">
        <v>4</v>
      </c>
      <c r="T250" s="18">
        <v>4.5</v>
      </c>
      <c r="U250" s="18">
        <v>4.9000000000000004</v>
      </c>
      <c r="V250" s="18">
        <v>5.0999999999999996</v>
      </c>
      <c r="W250" s="18">
        <v>6.2</v>
      </c>
      <c r="X250" s="18">
        <v>6.8</v>
      </c>
      <c r="AC250" s="40" t="s">
        <v>70</v>
      </c>
      <c r="AD250" s="88">
        <v>24176.546000000002</v>
      </c>
      <c r="AE250" s="88">
        <v>23993.84</v>
      </c>
      <c r="AF250" s="88">
        <v>20728.080000000002</v>
      </c>
      <c r="AG250" s="88">
        <v>23574.096000000001</v>
      </c>
      <c r="AH250" s="88">
        <v>21731.304</v>
      </c>
      <c r="AI250" s="88">
        <v>20718.168000000001</v>
      </c>
      <c r="AJ250" s="88">
        <v>18032.784</v>
      </c>
      <c r="AL250" s="40"/>
      <c r="AM250" s="89"/>
      <c r="AN250" s="89"/>
      <c r="AO250" s="89"/>
      <c r="AP250" s="89"/>
      <c r="AQ250" s="89"/>
      <c r="AR250" s="89"/>
      <c r="AS250" s="89"/>
      <c r="AU250" s="40"/>
      <c r="AV250" s="89"/>
      <c r="AW250" s="89"/>
      <c r="AX250" s="89"/>
      <c r="AY250" s="89"/>
      <c r="AZ250" s="89"/>
      <c r="BA250" s="89"/>
      <c r="BB250" s="89"/>
    </row>
    <row r="251" spans="2:119" s="97" customFormat="1" ht="12" x14ac:dyDescent="0.2">
      <c r="B251" s="102"/>
      <c r="C251" s="40" t="s">
        <v>8</v>
      </c>
      <c r="D251" s="103" t="s">
        <v>6</v>
      </c>
      <c r="E251" s="100"/>
      <c r="F251" s="40" t="s">
        <v>71</v>
      </c>
      <c r="G251" s="88">
        <v>129260</v>
      </c>
      <c r="H251" s="88">
        <v>122594</v>
      </c>
      <c r="I251" s="88">
        <v>126307</v>
      </c>
      <c r="J251" s="88">
        <v>113908</v>
      </c>
      <c r="K251" s="88">
        <v>118611</v>
      </c>
      <c r="L251" s="88">
        <v>105786</v>
      </c>
      <c r="M251" s="88">
        <v>95142</v>
      </c>
      <c r="Q251" s="40" t="s">
        <v>71</v>
      </c>
      <c r="R251" s="18">
        <v>5.5</v>
      </c>
      <c r="S251" s="18">
        <v>6.5</v>
      </c>
      <c r="T251" s="18">
        <v>5.8</v>
      </c>
      <c r="U251" s="18">
        <v>7.1</v>
      </c>
      <c r="V251" s="18">
        <v>7.4</v>
      </c>
      <c r="W251" s="18">
        <v>7.7</v>
      </c>
      <c r="X251" s="18">
        <v>7.8</v>
      </c>
      <c r="AC251" s="40" t="s">
        <v>71</v>
      </c>
      <c r="AD251" s="88">
        <v>14218.6</v>
      </c>
      <c r="AE251" s="88">
        <v>15937.22</v>
      </c>
      <c r="AF251" s="88">
        <v>14651.611999999999</v>
      </c>
      <c r="AG251" s="88">
        <v>16174.935999999998</v>
      </c>
      <c r="AH251" s="88">
        <v>17554.428</v>
      </c>
      <c r="AI251" s="88">
        <v>16291.044000000002</v>
      </c>
      <c r="AJ251" s="88">
        <v>14842.152</v>
      </c>
      <c r="AL251" s="40"/>
      <c r="AM251" s="89"/>
      <c r="AN251" s="89"/>
      <c r="AO251" s="89"/>
      <c r="AP251" s="89"/>
      <c r="AQ251" s="89"/>
      <c r="AR251" s="89"/>
      <c r="AS251" s="89"/>
      <c r="AU251" s="40"/>
      <c r="AV251" s="89"/>
      <c r="AW251" s="89"/>
      <c r="AX251" s="89"/>
      <c r="AY251" s="89"/>
      <c r="AZ251" s="89"/>
      <c r="BA251" s="89"/>
      <c r="BB251" s="89"/>
    </row>
    <row r="252" spans="2:119" s="97" customFormat="1" ht="12" x14ac:dyDescent="0.2">
      <c r="B252" s="102"/>
      <c r="C252" s="40" t="s">
        <v>8</v>
      </c>
      <c r="D252" s="103" t="s">
        <v>6</v>
      </c>
      <c r="F252" s="40" t="s">
        <v>72</v>
      </c>
      <c r="G252" s="88">
        <v>59186</v>
      </c>
      <c r="H252" s="88">
        <v>66227</v>
      </c>
      <c r="I252" s="88">
        <v>48324</v>
      </c>
      <c r="J252" s="88">
        <v>37512</v>
      </c>
      <c r="K252" s="88">
        <v>41343</v>
      </c>
      <c r="L252" s="88">
        <v>28923</v>
      </c>
      <c r="M252" s="88">
        <v>34295</v>
      </c>
      <c r="Q252" s="40" t="s">
        <v>72</v>
      </c>
      <c r="R252" s="18">
        <v>8.8000000000000007</v>
      </c>
      <c r="S252" s="18">
        <v>8.1999999999999993</v>
      </c>
      <c r="T252" s="18">
        <v>9.9</v>
      </c>
      <c r="U252" s="18">
        <v>12.1</v>
      </c>
      <c r="V252" s="18">
        <v>11.9</v>
      </c>
      <c r="W252" s="18">
        <v>15.6</v>
      </c>
      <c r="X252" s="18">
        <v>14</v>
      </c>
      <c r="AC252" s="40" t="s">
        <v>72</v>
      </c>
      <c r="AD252" s="88">
        <v>10416.736000000001</v>
      </c>
      <c r="AE252" s="88">
        <v>10861.227999999997</v>
      </c>
      <c r="AF252" s="88">
        <v>9568.152</v>
      </c>
      <c r="AG252" s="88">
        <v>9077.9040000000005</v>
      </c>
      <c r="AH252" s="88">
        <v>9839.634</v>
      </c>
      <c r="AI252" s="88">
        <v>9023.9760000000006</v>
      </c>
      <c r="AJ252" s="88">
        <v>9602.6</v>
      </c>
      <c r="AL252" s="40"/>
      <c r="AM252" s="89"/>
      <c r="AN252" s="89"/>
      <c r="AO252" s="89"/>
      <c r="AP252" s="89"/>
      <c r="AQ252" s="89"/>
      <c r="AR252" s="89"/>
      <c r="AS252" s="89"/>
      <c r="AU252" s="40"/>
      <c r="AV252" s="89"/>
      <c r="AW252" s="89"/>
      <c r="AX252" s="89"/>
      <c r="AY252" s="89"/>
      <c r="AZ252" s="89"/>
      <c r="BA252" s="89"/>
      <c r="BB252" s="89"/>
    </row>
    <row r="253" spans="2:119" s="97" customFormat="1" ht="12" x14ac:dyDescent="0.2">
      <c r="B253" s="102"/>
      <c r="C253" s="40" t="s">
        <v>8</v>
      </c>
      <c r="D253" s="103" t="s">
        <v>6</v>
      </c>
      <c r="F253" s="40" t="s">
        <v>73</v>
      </c>
      <c r="G253" s="88">
        <v>83447</v>
      </c>
      <c r="H253" s="88">
        <v>70365</v>
      </c>
      <c r="I253" s="88">
        <v>65104</v>
      </c>
      <c r="J253" s="88">
        <v>56599</v>
      </c>
      <c r="K253" s="88">
        <v>45869</v>
      </c>
      <c r="L253" s="88">
        <v>34241</v>
      </c>
      <c r="M253" s="88">
        <v>35086</v>
      </c>
      <c r="Q253" s="40" t="s">
        <v>73</v>
      </c>
      <c r="R253" s="18">
        <v>6.8</v>
      </c>
      <c r="S253" s="18">
        <v>7.8</v>
      </c>
      <c r="T253" s="18">
        <v>8.6</v>
      </c>
      <c r="U253" s="18">
        <v>10.1</v>
      </c>
      <c r="V253" s="18">
        <v>11.9</v>
      </c>
      <c r="W253" s="18">
        <v>14.3</v>
      </c>
      <c r="X253" s="18">
        <v>12.9</v>
      </c>
      <c r="AC253" s="40" t="s">
        <v>73</v>
      </c>
      <c r="AD253" s="88">
        <v>11348.791999999999</v>
      </c>
      <c r="AE253" s="88">
        <v>10976.94</v>
      </c>
      <c r="AF253" s="88">
        <v>11197.888000000001</v>
      </c>
      <c r="AG253" s="88">
        <v>11432.998</v>
      </c>
      <c r="AH253" s="88">
        <v>10916.822</v>
      </c>
      <c r="AI253" s="88">
        <v>9792.9260000000013</v>
      </c>
      <c r="AJ253" s="88">
        <v>9052.1880000000001</v>
      </c>
      <c r="AL253" s="40"/>
      <c r="AM253" s="89"/>
      <c r="AN253" s="89"/>
      <c r="AO253" s="89"/>
      <c r="AP253" s="89"/>
      <c r="AQ253" s="89"/>
      <c r="AR253" s="89"/>
      <c r="AS253" s="89"/>
      <c r="AU253" s="40"/>
      <c r="AV253" s="89"/>
      <c r="AW253" s="89"/>
      <c r="AX253" s="89"/>
      <c r="AY253" s="89"/>
      <c r="AZ253" s="89"/>
      <c r="BA253" s="89"/>
      <c r="BB253" s="89"/>
    </row>
    <row r="254" spans="2:119" s="97" customFormat="1" ht="12" x14ac:dyDescent="0.2">
      <c r="B254" s="102"/>
      <c r="C254" s="40" t="s">
        <v>8</v>
      </c>
      <c r="D254" s="103" t="s">
        <v>6</v>
      </c>
      <c r="F254" s="40" t="s">
        <v>74</v>
      </c>
      <c r="G254" s="88">
        <v>392811</v>
      </c>
      <c r="H254" s="88">
        <v>397913</v>
      </c>
      <c r="I254" s="88">
        <v>330772</v>
      </c>
      <c r="J254" s="88">
        <v>290840</v>
      </c>
      <c r="K254" s="88">
        <v>272772</v>
      </c>
      <c r="L254" s="88">
        <v>236645</v>
      </c>
      <c r="M254" s="88">
        <v>224538</v>
      </c>
      <c r="Q254" s="40" t="s">
        <v>74</v>
      </c>
      <c r="R254" s="18">
        <v>3.4</v>
      </c>
      <c r="S254" s="18">
        <v>3.3</v>
      </c>
      <c r="T254" s="18">
        <v>3.7</v>
      </c>
      <c r="U254" s="18">
        <v>4.3</v>
      </c>
      <c r="V254" s="18">
        <v>5.0999999999999996</v>
      </c>
      <c r="W254" s="18">
        <v>5.3</v>
      </c>
      <c r="X254" s="18">
        <v>5.3</v>
      </c>
      <c r="AC254" s="40" t="s">
        <v>74</v>
      </c>
      <c r="AD254" s="88">
        <v>26711.147999999997</v>
      </c>
      <c r="AE254" s="88">
        <v>26262.257999999998</v>
      </c>
      <c r="AF254" s="88">
        <v>24477.128000000004</v>
      </c>
      <c r="AG254" s="88">
        <v>25012.240000000002</v>
      </c>
      <c r="AH254" s="88">
        <v>27822.743999999999</v>
      </c>
      <c r="AI254" s="88">
        <v>25084.37</v>
      </c>
      <c r="AJ254" s="88">
        <v>23801.027999999998</v>
      </c>
      <c r="AL254" s="40"/>
      <c r="AM254" s="89"/>
      <c r="AN254" s="89"/>
      <c r="AO254" s="89"/>
      <c r="AP254" s="89"/>
      <c r="AQ254" s="89"/>
      <c r="AR254" s="89"/>
      <c r="AS254" s="89"/>
      <c r="AU254" s="40"/>
      <c r="AV254" s="89"/>
      <c r="AW254" s="89"/>
      <c r="AX254" s="89"/>
      <c r="AY254" s="89"/>
      <c r="AZ254" s="89"/>
      <c r="BA254" s="89"/>
      <c r="BB254" s="89"/>
    </row>
    <row r="255" spans="2:119" s="97" customFormat="1" ht="12" x14ac:dyDescent="0.2">
      <c r="B255" s="102"/>
      <c r="C255" s="40" t="s">
        <v>8</v>
      </c>
      <c r="D255" s="103" t="s">
        <v>6</v>
      </c>
      <c r="E255" s="100"/>
      <c r="F255" s="40" t="s">
        <v>75</v>
      </c>
      <c r="G255" s="88">
        <v>2141275</v>
      </c>
      <c r="H255" s="88">
        <v>2338536</v>
      </c>
      <c r="I255" s="88">
        <v>2537440</v>
      </c>
      <c r="J255" s="88">
        <v>2625486</v>
      </c>
      <c r="K255" s="88">
        <v>2651828</v>
      </c>
      <c r="L255" s="88">
        <v>2664187</v>
      </c>
      <c r="M255" s="88">
        <v>2644229</v>
      </c>
      <c r="Q255" s="40" t="s">
        <v>75</v>
      </c>
      <c r="R255" s="18">
        <v>0.8</v>
      </c>
      <c r="S255" s="18">
        <v>0.8</v>
      </c>
      <c r="T255" s="18">
        <v>0.8</v>
      </c>
      <c r="U255" s="18">
        <v>0.9</v>
      </c>
      <c r="V255" s="18">
        <v>0.9</v>
      </c>
      <c r="W255" s="18">
        <v>1</v>
      </c>
      <c r="X255" s="18">
        <v>1.2</v>
      </c>
      <c r="AC255" s="40" t="s">
        <v>75</v>
      </c>
      <c r="AD255" s="88">
        <v>34260.400000000001</v>
      </c>
      <c r="AE255" s="88">
        <v>37416.576000000001</v>
      </c>
      <c r="AF255" s="88">
        <v>40599.040000000001</v>
      </c>
      <c r="AG255" s="88">
        <v>47258.748</v>
      </c>
      <c r="AH255" s="88">
        <v>47732.904000000002</v>
      </c>
      <c r="AI255" s="88">
        <v>53283.74</v>
      </c>
      <c r="AJ255" s="88">
        <v>63461.495999999999</v>
      </c>
      <c r="AL255" s="40"/>
      <c r="AM255" s="89"/>
      <c r="AN255" s="89"/>
      <c r="AO255" s="89"/>
      <c r="AP255" s="89"/>
      <c r="AQ255" s="89"/>
      <c r="AR255" s="89"/>
      <c r="AS255" s="89"/>
      <c r="AU255" s="40"/>
      <c r="AV255" s="89"/>
      <c r="AW255" s="89"/>
      <c r="AX255" s="89"/>
      <c r="AY255" s="89"/>
      <c r="AZ255" s="89"/>
      <c r="BA255" s="89"/>
      <c r="BB255" s="89"/>
    </row>
    <row r="256" spans="2:119" s="97" customFormat="1" ht="12" x14ac:dyDescent="0.2">
      <c r="B256" s="102"/>
      <c r="C256" s="73" t="s">
        <v>9</v>
      </c>
      <c r="D256" s="99" t="s">
        <v>6</v>
      </c>
      <c r="E256" s="100"/>
      <c r="F256" s="73" t="s">
        <v>69</v>
      </c>
      <c r="G256" s="87">
        <v>1648552</v>
      </c>
      <c r="H256" s="87">
        <v>1689945</v>
      </c>
      <c r="I256" s="87">
        <v>1707545</v>
      </c>
      <c r="J256" s="87">
        <v>1722008</v>
      </c>
      <c r="K256" s="87">
        <v>1710265</v>
      </c>
      <c r="L256" s="87">
        <v>1657120</v>
      </c>
      <c r="M256" s="87">
        <v>1626444</v>
      </c>
      <c r="Q256" s="73" t="s">
        <v>69</v>
      </c>
      <c r="R256" s="18">
        <v>1.1000000000000001</v>
      </c>
      <c r="S256" s="18">
        <v>1.2</v>
      </c>
      <c r="T256" s="18">
        <v>1.2</v>
      </c>
      <c r="U256" s="18">
        <v>1.3</v>
      </c>
      <c r="V256" s="18">
        <v>1.4</v>
      </c>
      <c r="W256" s="18">
        <v>1.4</v>
      </c>
      <c r="X256" s="18">
        <v>1.5</v>
      </c>
      <c r="AC256" s="73" t="s">
        <v>69</v>
      </c>
      <c r="AD256" s="87">
        <v>36268.144</v>
      </c>
      <c r="AE256" s="87">
        <v>40558.68</v>
      </c>
      <c r="AF256" s="87">
        <v>40981.08</v>
      </c>
      <c r="AG256" s="87">
        <v>44772.207999999999</v>
      </c>
      <c r="AH256" s="87">
        <v>47887.42</v>
      </c>
      <c r="AI256" s="87">
        <v>46399.360000000001</v>
      </c>
      <c r="AJ256" s="87">
        <v>48793.32</v>
      </c>
      <c r="AL256" s="73"/>
      <c r="AM256" s="79"/>
      <c r="AN256" s="79"/>
      <c r="AO256" s="79"/>
      <c r="AP256" s="79"/>
      <c r="AQ256" s="79"/>
      <c r="AR256" s="79"/>
      <c r="AS256" s="79"/>
      <c r="AU256" s="73"/>
      <c r="AV256" s="89"/>
      <c r="AW256" s="89"/>
      <c r="AX256" s="89"/>
      <c r="AY256" s="89"/>
      <c r="AZ256" s="89"/>
      <c r="BA256" s="89"/>
      <c r="BB256" s="89"/>
    </row>
    <row r="257" spans="2:54" s="97" customFormat="1" ht="12" x14ac:dyDescent="0.2">
      <c r="B257" s="102"/>
      <c r="C257" s="40" t="s">
        <v>9</v>
      </c>
      <c r="D257" s="103" t="s">
        <v>6</v>
      </c>
      <c r="E257" s="100"/>
      <c r="F257" s="40" t="s">
        <v>70</v>
      </c>
      <c r="G257" s="88">
        <v>201470</v>
      </c>
      <c r="H257" s="88">
        <v>150914</v>
      </c>
      <c r="I257" s="88">
        <v>115887</v>
      </c>
      <c r="J257" s="88">
        <v>132523</v>
      </c>
      <c r="K257" s="88">
        <v>124667</v>
      </c>
      <c r="L257" s="88">
        <v>87842</v>
      </c>
      <c r="M257" s="88">
        <v>69581</v>
      </c>
      <c r="Q257" s="40" t="s">
        <v>70</v>
      </c>
      <c r="R257" s="18">
        <v>4.2</v>
      </c>
      <c r="S257" s="18">
        <v>5.3</v>
      </c>
      <c r="T257" s="18">
        <v>9.9</v>
      </c>
      <c r="U257" s="18">
        <v>6.3</v>
      </c>
      <c r="V257" s="18">
        <v>6.6</v>
      </c>
      <c r="W257" s="18">
        <v>8.3000000000000007</v>
      </c>
      <c r="X257" s="18">
        <v>9.4</v>
      </c>
      <c r="AC257" s="40" t="s">
        <v>70</v>
      </c>
      <c r="AD257" s="88">
        <v>16923.48</v>
      </c>
      <c r="AE257" s="88">
        <v>15996.883999999998</v>
      </c>
      <c r="AF257" s="88">
        <v>22945.626</v>
      </c>
      <c r="AG257" s="88">
        <v>16697.898000000001</v>
      </c>
      <c r="AH257" s="88">
        <v>16456.043999999998</v>
      </c>
      <c r="AI257" s="88">
        <v>14581.772000000003</v>
      </c>
      <c r="AJ257" s="88">
        <v>13081.228000000001</v>
      </c>
      <c r="AL257" s="40"/>
      <c r="AM257" s="89"/>
      <c r="AN257" s="89"/>
      <c r="AO257" s="89"/>
      <c r="AP257" s="89"/>
      <c r="AQ257" s="89"/>
      <c r="AR257" s="89"/>
      <c r="AS257" s="89"/>
      <c r="AU257" s="40"/>
      <c r="AV257" s="89"/>
      <c r="AW257" s="89"/>
      <c r="AX257" s="89"/>
      <c r="AY257" s="89"/>
      <c r="AZ257" s="89"/>
      <c r="BA257" s="89"/>
      <c r="BB257" s="89"/>
    </row>
    <row r="258" spans="2:54" s="97" customFormat="1" ht="12" x14ac:dyDescent="0.2">
      <c r="B258" s="102"/>
      <c r="C258" s="40" t="s">
        <v>9</v>
      </c>
      <c r="D258" s="103" t="s">
        <v>6</v>
      </c>
      <c r="E258" s="100"/>
      <c r="F258" s="40" t="s">
        <v>71</v>
      </c>
      <c r="G258" s="88">
        <v>63116</v>
      </c>
      <c r="H258" s="88">
        <v>62596</v>
      </c>
      <c r="I258" s="88">
        <v>65325</v>
      </c>
      <c r="J258" s="88">
        <v>61511</v>
      </c>
      <c r="K258" s="88">
        <v>70465</v>
      </c>
      <c r="L258" s="88">
        <v>57386</v>
      </c>
      <c r="M258" s="88">
        <v>58598</v>
      </c>
      <c r="Q258" s="40" t="s">
        <v>71</v>
      </c>
      <c r="R258" s="18">
        <v>7.6</v>
      </c>
      <c r="S258" s="18">
        <v>8.6</v>
      </c>
      <c r="T258" s="18">
        <v>8.6</v>
      </c>
      <c r="U258" s="18">
        <v>9.3000000000000007</v>
      </c>
      <c r="V258" s="18">
        <v>8.9</v>
      </c>
      <c r="W258" s="18">
        <v>10.5</v>
      </c>
      <c r="X258" s="18">
        <v>10.3</v>
      </c>
      <c r="AC258" s="40" t="s">
        <v>71</v>
      </c>
      <c r="AD258" s="88">
        <v>9593.6319999999996</v>
      </c>
      <c r="AE258" s="88">
        <v>10766.511999999999</v>
      </c>
      <c r="AF258" s="88">
        <v>11235.9</v>
      </c>
      <c r="AG258" s="88">
        <v>11441.046</v>
      </c>
      <c r="AH258" s="88">
        <v>12542.77</v>
      </c>
      <c r="AI258" s="88">
        <v>12051.06</v>
      </c>
      <c r="AJ258" s="88">
        <v>12071.188</v>
      </c>
      <c r="AL258" s="40"/>
      <c r="AM258" s="89"/>
      <c r="AN258" s="89"/>
      <c r="AO258" s="89"/>
      <c r="AP258" s="89"/>
      <c r="AQ258" s="89"/>
      <c r="AR258" s="89"/>
      <c r="AS258" s="89"/>
      <c r="AU258" s="40"/>
      <c r="AV258" s="89"/>
      <c r="AW258" s="89"/>
      <c r="AX258" s="89"/>
      <c r="AY258" s="89"/>
      <c r="AZ258" s="89"/>
      <c r="BA258" s="89"/>
      <c r="BB258" s="89"/>
    </row>
    <row r="259" spans="2:54" s="97" customFormat="1" ht="12" x14ac:dyDescent="0.2">
      <c r="B259" s="102"/>
      <c r="C259" s="40" t="s">
        <v>9</v>
      </c>
      <c r="D259" s="103" t="s">
        <v>6</v>
      </c>
      <c r="E259" s="100"/>
      <c r="F259" s="40" t="s">
        <v>72</v>
      </c>
      <c r="G259" s="88">
        <v>28065</v>
      </c>
      <c r="H259" s="88">
        <v>29968</v>
      </c>
      <c r="I259" s="88">
        <v>22805</v>
      </c>
      <c r="J259" s="88">
        <v>20057</v>
      </c>
      <c r="K259" s="88">
        <v>21253</v>
      </c>
      <c r="L259" s="88">
        <v>13322</v>
      </c>
      <c r="M259" s="88">
        <v>24653</v>
      </c>
      <c r="Q259" s="40" t="s">
        <v>72</v>
      </c>
      <c r="R259" s="18">
        <v>12.6</v>
      </c>
      <c r="S259" s="18">
        <v>13.3</v>
      </c>
      <c r="T259" s="18">
        <v>14.2</v>
      </c>
      <c r="U259" s="18">
        <v>16.100000000000001</v>
      </c>
      <c r="V259" s="18">
        <v>16.899999999999999</v>
      </c>
      <c r="W259" s="18">
        <v>21.7</v>
      </c>
      <c r="X259" s="18">
        <v>15.7</v>
      </c>
      <c r="AC259" s="40" t="s">
        <v>72</v>
      </c>
      <c r="AD259" s="88">
        <v>7072.38</v>
      </c>
      <c r="AE259" s="88">
        <v>7971.4880000000003</v>
      </c>
      <c r="AF259" s="88">
        <v>6476.62</v>
      </c>
      <c r="AG259" s="88">
        <v>6458.3540000000003</v>
      </c>
      <c r="AH259" s="88">
        <v>7183.5139999999992</v>
      </c>
      <c r="AI259" s="88">
        <v>5781.7479999999996</v>
      </c>
      <c r="AJ259" s="88">
        <v>7741.0419999999995</v>
      </c>
      <c r="AL259" s="40"/>
      <c r="AM259" s="89"/>
      <c r="AN259" s="89"/>
      <c r="AO259" s="89"/>
      <c r="AP259" s="89"/>
      <c r="AQ259" s="89"/>
      <c r="AR259" s="89"/>
      <c r="AS259" s="89"/>
      <c r="AU259" s="40"/>
      <c r="AV259" s="89"/>
      <c r="AW259" s="89"/>
      <c r="AX259" s="89"/>
      <c r="AY259" s="89"/>
      <c r="AZ259" s="89"/>
      <c r="BA259" s="89"/>
      <c r="BB259" s="89"/>
    </row>
    <row r="260" spans="2:54" s="97" customFormat="1" ht="12" x14ac:dyDescent="0.2">
      <c r="B260" s="102"/>
      <c r="C260" s="40" t="s">
        <v>9</v>
      </c>
      <c r="D260" s="103" t="s">
        <v>6</v>
      </c>
      <c r="E260" s="100"/>
      <c r="F260" s="40" t="s">
        <v>73</v>
      </c>
      <c r="G260" s="88">
        <v>41394</v>
      </c>
      <c r="H260" s="88">
        <v>35627</v>
      </c>
      <c r="I260" s="88">
        <v>27742</v>
      </c>
      <c r="J260" s="88">
        <v>26783</v>
      </c>
      <c r="K260" s="88">
        <v>21012</v>
      </c>
      <c r="L260" s="88">
        <v>13785</v>
      </c>
      <c r="M260" s="88">
        <v>19324</v>
      </c>
      <c r="Q260" s="40" t="s">
        <v>73</v>
      </c>
      <c r="R260" s="18">
        <v>9.8000000000000007</v>
      </c>
      <c r="S260" s="18">
        <v>12.2</v>
      </c>
      <c r="T260" s="18">
        <v>13.3</v>
      </c>
      <c r="U260" s="18">
        <v>14.4</v>
      </c>
      <c r="V260" s="18">
        <v>16.899999999999999</v>
      </c>
      <c r="W260" s="18">
        <v>21.7</v>
      </c>
      <c r="X260" s="18">
        <v>17.600000000000001</v>
      </c>
      <c r="AC260" s="40" t="s">
        <v>73</v>
      </c>
      <c r="AD260" s="88">
        <v>8113.2240000000002</v>
      </c>
      <c r="AE260" s="88">
        <v>8692.9879999999994</v>
      </c>
      <c r="AF260" s="88">
        <v>7379.3720000000003</v>
      </c>
      <c r="AG260" s="88">
        <v>7713.5039999999999</v>
      </c>
      <c r="AH260" s="88">
        <v>7102.0559999999996</v>
      </c>
      <c r="AI260" s="88">
        <v>5982.69</v>
      </c>
      <c r="AJ260" s="88">
        <v>6802.0480000000007</v>
      </c>
      <c r="AL260" s="40"/>
      <c r="AM260" s="89"/>
      <c r="AN260" s="89"/>
      <c r="AO260" s="89"/>
      <c r="AP260" s="89"/>
      <c r="AQ260" s="89"/>
      <c r="AR260" s="89"/>
      <c r="AS260" s="89"/>
      <c r="AU260" s="40"/>
      <c r="AV260" s="89"/>
      <c r="AW260" s="89"/>
      <c r="AX260" s="89"/>
      <c r="AY260" s="89"/>
      <c r="AZ260" s="89"/>
      <c r="BA260" s="89"/>
      <c r="BB260" s="89"/>
    </row>
    <row r="261" spans="2:54" s="97" customFormat="1" ht="12" x14ac:dyDescent="0.2">
      <c r="B261" s="102"/>
      <c r="C261" s="40" t="s">
        <v>9</v>
      </c>
      <c r="D261" s="103" t="s">
        <v>6</v>
      </c>
      <c r="E261" s="100"/>
      <c r="F261" s="40" t="s">
        <v>74</v>
      </c>
      <c r="G261" s="88">
        <v>191848</v>
      </c>
      <c r="H261" s="88">
        <v>209850</v>
      </c>
      <c r="I261" s="88">
        <v>169233</v>
      </c>
      <c r="J261" s="88">
        <v>156350</v>
      </c>
      <c r="K261" s="88">
        <v>142620</v>
      </c>
      <c r="L261" s="88">
        <v>131467</v>
      </c>
      <c r="M261" s="88">
        <v>136807</v>
      </c>
      <c r="Q261" s="40" t="s">
        <v>74</v>
      </c>
      <c r="R261" s="18">
        <v>5</v>
      </c>
      <c r="S261" s="18">
        <v>4.5</v>
      </c>
      <c r="T261" s="18">
        <v>5.3</v>
      </c>
      <c r="U261" s="18">
        <v>5.8</v>
      </c>
      <c r="V261" s="18">
        <v>6.6</v>
      </c>
      <c r="W261" s="18">
        <v>6.8</v>
      </c>
      <c r="X261" s="18">
        <v>6.8</v>
      </c>
      <c r="AC261" s="40" t="s">
        <v>74</v>
      </c>
      <c r="AD261" s="88">
        <v>19184.8</v>
      </c>
      <c r="AE261" s="88">
        <v>18886.5</v>
      </c>
      <c r="AF261" s="88">
        <v>17938.698</v>
      </c>
      <c r="AG261" s="88">
        <v>18136.599999999999</v>
      </c>
      <c r="AH261" s="88">
        <v>18825.84</v>
      </c>
      <c r="AI261" s="88">
        <v>17879.511999999999</v>
      </c>
      <c r="AJ261" s="88">
        <v>18605.752</v>
      </c>
      <c r="AL261" s="40"/>
      <c r="AM261" s="89"/>
      <c r="AN261" s="89"/>
      <c r="AO261" s="89"/>
      <c r="AP261" s="89"/>
      <c r="AQ261" s="89"/>
      <c r="AR261" s="89"/>
      <c r="AS261" s="89"/>
      <c r="AU261" s="40"/>
      <c r="AV261" s="89"/>
      <c r="AW261" s="89"/>
      <c r="AX261" s="89"/>
      <c r="AY261" s="89"/>
      <c r="AZ261" s="89"/>
      <c r="BA261" s="89"/>
      <c r="BB261" s="89"/>
    </row>
    <row r="262" spans="2:54" s="97" customFormat="1" ht="12" x14ac:dyDescent="0.2">
      <c r="B262" s="102"/>
      <c r="C262" s="40" t="s">
        <v>9</v>
      </c>
      <c r="D262" s="104" t="s">
        <v>6</v>
      </c>
      <c r="E262" s="100"/>
      <c r="F262" s="40" t="s">
        <v>75</v>
      </c>
      <c r="G262" s="88">
        <v>1113544</v>
      </c>
      <c r="H262" s="88">
        <v>1200990</v>
      </c>
      <c r="I262" s="88">
        <v>1306553</v>
      </c>
      <c r="J262" s="88">
        <v>1324784</v>
      </c>
      <c r="K262" s="88">
        <v>1330248</v>
      </c>
      <c r="L262" s="88">
        <v>1353318</v>
      </c>
      <c r="M262" s="88">
        <v>1317481</v>
      </c>
      <c r="Q262" s="40" t="s">
        <v>75</v>
      </c>
      <c r="R262" s="18">
        <v>1.5</v>
      </c>
      <c r="S262" s="18">
        <v>1.2</v>
      </c>
      <c r="T262" s="18">
        <v>1.8</v>
      </c>
      <c r="U262" s="18">
        <v>1.3</v>
      </c>
      <c r="V262" s="18">
        <v>1.4</v>
      </c>
      <c r="W262" s="18">
        <v>2</v>
      </c>
      <c r="X262" s="18">
        <v>2</v>
      </c>
      <c r="AC262" s="40" t="s">
        <v>75</v>
      </c>
      <c r="AD262" s="88">
        <v>33406.32</v>
      </c>
      <c r="AE262" s="88">
        <v>28823.759999999998</v>
      </c>
      <c r="AF262" s="88">
        <v>47035.907999999996</v>
      </c>
      <c r="AG262" s="88">
        <v>34444.383999999998</v>
      </c>
      <c r="AH262" s="88">
        <v>37246.943999999996</v>
      </c>
      <c r="AI262" s="88">
        <v>54132.72</v>
      </c>
      <c r="AJ262" s="88">
        <v>52699.24</v>
      </c>
      <c r="AL262" s="40"/>
      <c r="AM262" s="89"/>
      <c r="AN262" s="89"/>
      <c r="AO262" s="89"/>
      <c r="AP262" s="89"/>
      <c r="AQ262" s="89"/>
      <c r="AR262" s="89"/>
      <c r="AS262" s="89"/>
      <c r="AU262" s="40"/>
      <c r="AV262" s="89"/>
      <c r="AW262" s="89"/>
      <c r="AX262" s="89"/>
      <c r="AY262" s="89"/>
      <c r="AZ262" s="89"/>
      <c r="BA262" s="89"/>
      <c r="BB262" s="89"/>
    </row>
    <row r="263" spans="2:54" s="97" customFormat="1" ht="12" x14ac:dyDescent="0.2">
      <c r="B263" s="102"/>
      <c r="C263" s="73" t="s">
        <v>76</v>
      </c>
      <c r="D263" s="99" t="s">
        <v>6</v>
      </c>
      <c r="E263" s="100"/>
      <c r="F263" s="73" t="s">
        <v>69</v>
      </c>
      <c r="G263" s="87">
        <v>1574264</v>
      </c>
      <c r="H263" s="87">
        <v>1605613</v>
      </c>
      <c r="I263" s="87">
        <v>1630714</v>
      </c>
      <c r="J263" s="87">
        <v>1642889</v>
      </c>
      <c r="K263" s="87">
        <v>1633210</v>
      </c>
      <c r="L263" s="87">
        <v>1579744</v>
      </c>
      <c r="M263" s="87">
        <v>1539440</v>
      </c>
      <c r="Q263" s="73" t="s">
        <v>69</v>
      </c>
      <c r="R263" s="18">
        <v>1.1000000000000001</v>
      </c>
      <c r="S263" s="18">
        <v>1.2</v>
      </c>
      <c r="T263" s="18">
        <v>1.2</v>
      </c>
      <c r="U263" s="18">
        <v>1.3</v>
      </c>
      <c r="V263" s="18">
        <v>1.4</v>
      </c>
      <c r="W263" s="18">
        <v>1.4</v>
      </c>
      <c r="X263" s="18">
        <v>1.5</v>
      </c>
      <c r="AC263" s="73" t="s">
        <v>69</v>
      </c>
      <c r="AD263" s="87">
        <v>34633.808000000005</v>
      </c>
      <c r="AE263" s="87">
        <v>38534.712</v>
      </c>
      <c r="AF263" s="87">
        <v>39137.135999999999</v>
      </c>
      <c r="AG263" s="87">
        <v>42715.114000000001</v>
      </c>
      <c r="AH263" s="87">
        <v>45729.88</v>
      </c>
      <c r="AI263" s="87">
        <v>44232.831999999995</v>
      </c>
      <c r="AJ263" s="87">
        <v>46183.199999999997</v>
      </c>
      <c r="AL263" s="73"/>
      <c r="AM263" s="79"/>
      <c r="AN263" s="79"/>
      <c r="AO263" s="79"/>
      <c r="AP263" s="79"/>
      <c r="AQ263" s="79"/>
      <c r="AR263" s="79"/>
      <c r="AS263" s="79"/>
      <c r="AU263" s="73"/>
      <c r="AV263" s="89"/>
      <c r="AW263" s="89"/>
      <c r="AX263" s="89"/>
      <c r="AY263" s="89"/>
      <c r="AZ263" s="89"/>
      <c r="BA263" s="89"/>
      <c r="BB263" s="89"/>
    </row>
    <row r="264" spans="2:54" s="97" customFormat="1" ht="12" x14ac:dyDescent="0.2">
      <c r="B264" s="102"/>
      <c r="C264" s="40" t="s">
        <v>76</v>
      </c>
      <c r="D264" s="103" t="s">
        <v>6</v>
      </c>
      <c r="F264" s="40" t="s">
        <v>70</v>
      </c>
      <c r="G264" s="88">
        <v>215367</v>
      </c>
      <c r="H264" s="88">
        <v>149009</v>
      </c>
      <c r="I264" s="88">
        <v>114425</v>
      </c>
      <c r="J264" s="88">
        <v>108029</v>
      </c>
      <c r="K264" s="88">
        <v>88385</v>
      </c>
      <c r="L264" s="88">
        <v>79240</v>
      </c>
      <c r="M264" s="88">
        <v>63013</v>
      </c>
      <c r="Q264" s="40" t="s">
        <v>70</v>
      </c>
      <c r="R264" s="18">
        <v>4.2</v>
      </c>
      <c r="S264" s="18">
        <v>5.8</v>
      </c>
      <c r="T264" s="18">
        <v>8.9</v>
      </c>
      <c r="U264" s="18">
        <v>7.1</v>
      </c>
      <c r="V264" s="18">
        <v>8</v>
      </c>
      <c r="W264" s="18">
        <v>8.8000000000000007</v>
      </c>
      <c r="X264" s="18">
        <v>9.9</v>
      </c>
      <c r="AC264" s="40" t="s">
        <v>70</v>
      </c>
      <c r="AD264" s="88">
        <v>18090.828000000001</v>
      </c>
      <c r="AE264" s="88">
        <v>17285.043999999998</v>
      </c>
      <c r="AF264" s="88">
        <v>20367.650000000001</v>
      </c>
      <c r="AG264" s="88">
        <v>15340.117999999999</v>
      </c>
      <c r="AH264" s="88">
        <v>14141.6</v>
      </c>
      <c r="AI264" s="88">
        <v>13946.24</v>
      </c>
      <c r="AJ264" s="88">
        <v>12476.574000000001</v>
      </c>
      <c r="AL264" s="40"/>
      <c r="AM264" s="89"/>
      <c r="AN264" s="89"/>
      <c r="AO264" s="89"/>
      <c r="AP264" s="89"/>
      <c r="AQ264" s="89"/>
      <c r="AR264" s="89"/>
      <c r="AS264" s="89"/>
      <c r="AU264" s="40"/>
      <c r="AV264" s="89"/>
      <c r="AW264" s="89"/>
      <c r="AX264" s="89"/>
      <c r="AY264" s="89"/>
      <c r="AZ264" s="89"/>
      <c r="BA264" s="89"/>
      <c r="BB264" s="89"/>
    </row>
    <row r="265" spans="2:54" s="97" customFormat="1" ht="12" x14ac:dyDescent="0.2">
      <c r="B265" s="102"/>
      <c r="C265" s="40" t="s">
        <v>76</v>
      </c>
      <c r="D265" s="103" t="s">
        <v>6</v>
      </c>
      <c r="F265" s="40" t="s">
        <v>71</v>
      </c>
      <c r="G265" s="88">
        <v>66144</v>
      </c>
      <c r="H265" s="88">
        <v>59998</v>
      </c>
      <c r="I265" s="88">
        <v>60982</v>
      </c>
      <c r="J265" s="88">
        <v>52397</v>
      </c>
      <c r="K265" s="88">
        <v>48146</v>
      </c>
      <c r="L265" s="88">
        <v>48400</v>
      </c>
      <c r="M265" s="88">
        <v>36544</v>
      </c>
      <c r="Q265" s="40" t="s">
        <v>71</v>
      </c>
      <c r="R265" s="18">
        <v>7.6</v>
      </c>
      <c r="S265" s="18">
        <v>8.9</v>
      </c>
      <c r="T265" s="18">
        <v>8.6</v>
      </c>
      <c r="U265" s="18">
        <v>10.1</v>
      </c>
      <c r="V265" s="18">
        <v>11.9</v>
      </c>
      <c r="W265" s="18">
        <v>11.6</v>
      </c>
      <c r="X265" s="18">
        <v>12.9</v>
      </c>
      <c r="AC265" s="40" t="s">
        <v>71</v>
      </c>
      <c r="AD265" s="88">
        <v>10053.887999999999</v>
      </c>
      <c r="AE265" s="88">
        <v>10679.644000000002</v>
      </c>
      <c r="AF265" s="88">
        <v>10488.903999999999</v>
      </c>
      <c r="AG265" s="88">
        <v>10584.194</v>
      </c>
      <c r="AH265" s="88">
        <v>11458.748</v>
      </c>
      <c r="AI265" s="88">
        <v>11228.8</v>
      </c>
      <c r="AJ265" s="88">
        <v>9428.3520000000008</v>
      </c>
      <c r="AL265" s="40"/>
      <c r="AM265" s="89"/>
      <c r="AN265" s="89"/>
      <c r="AO265" s="89"/>
      <c r="AP265" s="89"/>
      <c r="AQ265" s="89"/>
      <c r="AR265" s="89"/>
      <c r="AS265" s="89"/>
      <c r="AU265" s="40"/>
      <c r="AV265" s="89"/>
      <c r="AW265" s="89"/>
      <c r="AX265" s="89"/>
      <c r="AY265" s="89"/>
      <c r="AZ265" s="89"/>
      <c r="BA265" s="89"/>
      <c r="BB265" s="89"/>
    </row>
    <row r="266" spans="2:54" s="97" customFormat="1" ht="12" x14ac:dyDescent="0.2">
      <c r="B266" s="102"/>
      <c r="C266" s="40" t="s">
        <v>76</v>
      </c>
      <c r="D266" s="103" t="s">
        <v>6</v>
      </c>
      <c r="F266" s="40" t="s">
        <v>72</v>
      </c>
      <c r="G266" s="88">
        <v>31121</v>
      </c>
      <c r="H266" s="88">
        <v>36259</v>
      </c>
      <c r="I266" s="88">
        <v>25519</v>
      </c>
      <c r="J266" s="88">
        <v>17455</v>
      </c>
      <c r="K266" s="88">
        <v>20090</v>
      </c>
      <c r="L266" s="88">
        <v>15601</v>
      </c>
      <c r="M266" s="88">
        <v>9642</v>
      </c>
      <c r="Q266" s="40" t="s">
        <v>72</v>
      </c>
      <c r="R266" s="18">
        <v>11.4</v>
      </c>
      <c r="S266" s="18">
        <v>11.2</v>
      </c>
      <c r="T266" s="18">
        <v>13.3</v>
      </c>
      <c r="U266" s="18">
        <v>17.5</v>
      </c>
      <c r="V266" s="18">
        <v>16.899999999999999</v>
      </c>
      <c r="W266" s="18">
        <v>20.2</v>
      </c>
      <c r="X266" s="18">
        <v>25.6</v>
      </c>
      <c r="AC266" s="40" t="s">
        <v>72</v>
      </c>
      <c r="AD266" s="88">
        <v>7095.5880000000006</v>
      </c>
      <c r="AE266" s="88">
        <v>8122.0159999999996</v>
      </c>
      <c r="AF266" s="88">
        <v>6788.0540000000001</v>
      </c>
      <c r="AG266" s="88">
        <v>6109.25</v>
      </c>
      <c r="AH266" s="88">
        <v>6790.42</v>
      </c>
      <c r="AI266" s="88">
        <v>6302.8040000000001</v>
      </c>
      <c r="AJ266" s="88">
        <v>4936.7040000000006</v>
      </c>
      <c r="AL266" s="40"/>
      <c r="AM266" s="89"/>
      <c r="AN266" s="89"/>
      <c r="AO266" s="89"/>
      <c r="AP266" s="89"/>
      <c r="AQ266" s="89"/>
      <c r="AR266" s="89"/>
      <c r="AS266" s="89"/>
      <c r="AU266" s="40"/>
      <c r="AV266" s="89"/>
      <c r="AW266" s="89"/>
      <c r="AX266" s="89"/>
      <c r="AY266" s="89"/>
      <c r="AZ266" s="89"/>
      <c r="BA266" s="89"/>
      <c r="BB266" s="89"/>
    </row>
    <row r="267" spans="2:54" s="97" customFormat="1" ht="12" x14ac:dyDescent="0.2">
      <c r="B267" s="102"/>
      <c r="C267" s="40" t="s">
        <v>76</v>
      </c>
      <c r="D267" s="103" t="s">
        <v>6</v>
      </c>
      <c r="F267" s="40" t="s">
        <v>73</v>
      </c>
      <c r="G267" s="88">
        <v>42053</v>
      </c>
      <c r="H267" s="88">
        <v>34738</v>
      </c>
      <c r="I267" s="88">
        <v>37362</v>
      </c>
      <c r="J267" s="88">
        <v>29816</v>
      </c>
      <c r="K267" s="88">
        <v>24857</v>
      </c>
      <c r="L267" s="88">
        <v>20456</v>
      </c>
      <c r="M267" s="88">
        <v>15762</v>
      </c>
      <c r="Q267" s="40" t="s">
        <v>73</v>
      </c>
      <c r="R267" s="18">
        <v>9.8000000000000007</v>
      </c>
      <c r="S267" s="18">
        <v>12.2</v>
      </c>
      <c r="T267" s="18">
        <v>11.2</v>
      </c>
      <c r="U267" s="18">
        <v>14.4</v>
      </c>
      <c r="V267" s="18">
        <v>16.899999999999999</v>
      </c>
      <c r="W267" s="18">
        <v>17.5</v>
      </c>
      <c r="X267" s="18">
        <v>19.8</v>
      </c>
      <c r="AC267" s="40" t="s">
        <v>73</v>
      </c>
      <c r="AD267" s="88">
        <v>8242.3880000000008</v>
      </c>
      <c r="AE267" s="88">
        <v>8476.0720000000001</v>
      </c>
      <c r="AF267" s="88">
        <v>8369.0879999999997</v>
      </c>
      <c r="AG267" s="88">
        <v>8587.0079999999998</v>
      </c>
      <c r="AH267" s="88">
        <v>8401.6659999999993</v>
      </c>
      <c r="AI267" s="88">
        <v>7159.6</v>
      </c>
      <c r="AJ267" s="88">
        <v>6241.7520000000004</v>
      </c>
      <c r="AL267" s="40"/>
      <c r="AM267" s="89"/>
      <c r="AN267" s="89"/>
      <c r="AO267" s="89"/>
      <c r="AP267" s="89"/>
      <c r="AQ267" s="89"/>
      <c r="AR267" s="89"/>
      <c r="AS267" s="89"/>
      <c r="AU267" s="40"/>
      <c r="AV267" s="89"/>
      <c r="AW267" s="89"/>
      <c r="AX267" s="89"/>
      <c r="AY267" s="89"/>
      <c r="AZ267" s="89"/>
      <c r="BA267" s="89"/>
      <c r="BB267" s="89"/>
    </row>
    <row r="268" spans="2:54" s="97" customFormat="1" ht="12" x14ac:dyDescent="0.2">
      <c r="B268" s="102"/>
      <c r="C268" s="40" t="s">
        <v>76</v>
      </c>
      <c r="D268" s="103" t="s">
        <v>6</v>
      </c>
      <c r="F268" s="40" t="s">
        <v>74</v>
      </c>
      <c r="G268" s="88">
        <v>200963</v>
      </c>
      <c r="H268" s="88">
        <v>188063</v>
      </c>
      <c r="I268" s="88">
        <v>161539</v>
      </c>
      <c r="J268" s="88">
        <v>134490</v>
      </c>
      <c r="K268" s="88">
        <v>130152</v>
      </c>
      <c r="L268" s="88">
        <v>105178</v>
      </c>
      <c r="M268" s="88">
        <v>87731</v>
      </c>
      <c r="Q268" s="40" t="s">
        <v>74</v>
      </c>
      <c r="R268" s="18">
        <v>4.2</v>
      </c>
      <c r="S268" s="18">
        <v>5.3</v>
      </c>
      <c r="T268" s="18">
        <v>5.3</v>
      </c>
      <c r="U268" s="18">
        <v>6.3</v>
      </c>
      <c r="V268" s="18">
        <v>6.6</v>
      </c>
      <c r="W268" s="18">
        <v>7.7</v>
      </c>
      <c r="X268" s="18">
        <v>8.3000000000000007</v>
      </c>
      <c r="AC268" s="40" t="s">
        <v>74</v>
      </c>
      <c r="AD268" s="88">
        <v>16880.892000000003</v>
      </c>
      <c r="AE268" s="88">
        <v>19934.678</v>
      </c>
      <c r="AF268" s="88">
        <v>17123.133999999998</v>
      </c>
      <c r="AG268" s="88">
        <v>16945.740000000002</v>
      </c>
      <c r="AH268" s="88">
        <v>17180.063999999998</v>
      </c>
      <c r="AI268" s="88">
        <v>16197.412</v>
      </c>
      <c r="AJ268" s="88">
        <v>14563.346000000001</v>
      </c>
      <c r="AL268" s="40"/>
      <c r="AM268" s="89"/>
      <c r="AN268" s="89"/>
      <c r="AO268" s="89"/>
      <c r="AP268" s="89"/>
      <c r="AQ268" s="89"/>
      <c r="AR268" s="89"/>
      <c r="AS268" s="89"/>
      <c r="AU268" s="40"/>
      <c r="AV268" s="89"/>
      <c r="AW268" s="89"/>
      <c r="AX268" s="89"/>
      <c r="AY268" s="89"/>
      <c r="AZ268" s="89"/>
      <c r="BA268" s="89"/>
      <c r="BB268" s="89"/>
    </row>
    <row r="269" spans="2:54" s="97" customFormat="1" ht="12" x14ac:dyDescent="0.2">
      <c r="B269" s="105"/>
      <c r="C269" s="106" t="s">
        <v>76</v>
      </c>
      <c r="D269" s="104" t="s">
        <v>6</v>
      </c>
      <c r="E269" s="107"/>
      <c r="F269" s="106" t="s">
        <v>75</v>
      </c>
      <c r="G269" s="88">
        <v>1027731</v>
      </c>
      <c r="H269" s="88">
        <v>1137546</v>
      </c>
      <c r="I269" s="88">
        <v>1230887</v>
      </c>
      <c r="J269" s="88">
        <v>1300702</v>
      </c>
      <c r="K269" s="88">
        <v>1321580</v>
      </c>
      <c r="L269" s="88">
        <v>1310869</v>
      </c>
      <c r="M269" s="88">
        <v>1326748</v>
      </c>
      <c r="Q269" s="106" t="s">
        <v>75</v>
      </c>
      <c r="R269" s="18">
        <v>1.5</v>
      </c>
      <c r="S269" s="18">
        <v>1.2</v>
      </c>
      <c r="T269" s="18">
        <v>1.8</v>
      </c>
      <c r="U269" s="18">
        <v>1.3</v>
      </c>
      <c r="V269" s="18">
        <v>1.4</v>
      </c>
      <c r="W269" s="18">
        <v>2</v>
      </c>
      <c r="X269" s="18">
        <v>2</v>
      </c>
      <c r="AC269" s="106" t="s">
        <v>75</v>
      </c>
      <c r="AD269" s="88">
        <v>30831.93</v>
      </c>
      <c r="AE269" s="88">
        <v>27301.103999999999</v>
      </c>
      <c r="AF269" s="88">
        <v>44311.932000000001</v>
      </c>
      <c r="AG269" s="88">
        <v>33818.252</v>
      </c>
      <c r="AH269" s="88">
        <v>37004.239999999998</v>
      </c>
      <c r="AI269" s="88">
        <v>52434.76</v>
      </c>
      <c r="AJ269" s="88">
        <v>53069.919999999998</v>
      </c>
      <c r="AL269" s="106"/>
      <c r="AM269" s="89"/>
      <c r="AN269" s="89"/>
      <c r="AO269" s="89"/>
      <c r="AP269" s="89"/>
      <c r="AQ269" s="89"/>
      <c r="AR269" s="89"/>
      <c r="AS269" s="89"/>
      <c r="AU269" s="106"/>
      <c r="AV269" s="89"/>
      <c r="AW269" s="89"/>
      <c r="AX269" s="89"/>
      <c r="AY269" s="89"/>
      <c r="AZ269" s="89"/>
      <c r="BA269" s="89"/>
      <c r="BB269" s="89"/>
    </row>
    <row r="270" spans="2:54" s="97" customFormat="1" ht="12" x14ac:dyDescent="0.2">
      <c r="B270" s="102"/>
      <c r="C270" s="73" t="s">
        <v>8</v>
      </c>
      <c r="D270" s="99" t="s">
        <v>7</v>
      </c>
      <c r="E270" s="100"/>
      <c r="F270" s="73" t="s">
        <v>69</v>
      </c>
      <c r="G270" s="87">
        <v>4129751</v>
      </c>
      <c r="H270" s="87">
        <v>4210618</v>
      </c>
      <c r="I270" s="87">
        <v>4324953</v>
      </c>
      <c r="J270" s="87">
        <v>4444298</v>
      </c>
      <c r="K270" s="87">
        <v>4571462</v>
      </c>
      <c r="L270" s="87">
        <v>4701334</v>
      </c>
      <c r="M270" s="87">
        <v>4775607</v>
      </c>
      <c r="Q270" s="73" t="s">
        <v>69</v>
      </c>
      <c r="R270" s="18">
        <v>0.4</v>
      </c>
      <c r="S270" s="18">
        <v>0.5</v>
      </c>
      <c r="T270" s="18">
        <v>0.7</v>
      </c>
      <c r="U270" s="18">
        <v>0.4</v>
      </c>
      <c r="V270" s="18">
        <v>0.4</v>
      </c>
      <c r="W270" s="18">
        <v>0.5</v>
      </c>
      <c r="X270" s="18">
        <v>0.8</v>
      </c>
      <c r="AC270" s="73" t="s">
        <v>69</v>
      </c>
      <c r="AD270" s="87">
        <v>33038.008000000002</v>
      </c>
      <c r="AE270" s="87">
        <v>42106.18</v>
      </c>
      <c r="AF270" s="87">
        <v>60549.34199999999</v>
      </c>
      <c r="AG270" s="87">
        <v>35554.384000000005</v>
      </c>
      <c r="AH270" s="87">
        <v>36571.696000000004</v>
      </c>
      <c r="AI270" s="87">
        <v>47013.34</v>
      </c>
      <c r="AJ270" s="87">
        <v>76409.712</v>
      </c>
      <c r="AL270" s="73"/>
      <c r="AM270" s="79"/>
      <c r="AN270" s="79"/>
      <c r="AO270" s="79"/>
      <c r="AP270" s="79"/>
      <c r="AQ270" s="79"/>
      <c r="AR270" s="79"/>
      <c r="AS270" s="79"/>
      <c r="AU270" s="73"/>
      <c r="AV270" s="89"/>
      <c r="AW270" s="89"/>
      <c r="AX270" s="89"/>
      <c r="AY270" s="89"/>
      <c r="AZ270" s="89"/>
      <c r="BA270" s="89"/>
      <c r="BB270" s="89"/>
    </row>
    <row r="271" spans="2:54" s="97" customFormat="1" ht="12" x14ac:dyDescent="0.2">
      <c r="B271" s="102"/>
      <c r="C271" s="40" t="s">
        <v>8</v>
      </c>
      <c r="D271" s="103" t="s">
        <v>7</v>
      </c>
      <c r="E271" s="100"/>
      <c r="F271" s="40" t="s">
        <v>70</v>
      </c>
      <c r="G271" s="88">
        <v>1088207</v>
      </c>
      <c r="H271" s="88">
        <v>926391</v>
      </c>
      <c r="I271" s="88">
        <v>901315</v>
      </c>
      <c r="J271" s="88">
        <v>966128</v>
      </c>
      <c r="K271" s="88">
        <v>840477</v>
      </c>
      <c r="L271" s="88">
        <v>851589</v>
      </c>
      <c r="M271" s="88">
        <v>762956</v>
      </c>
      <c r="Q271" s="40" t="s">
        <v>70</v>
      </c>
      <c r="R271" s="18">
        <v>2</v>
      </c>
      <c r="S271" s="18">
        <v>2.8</v>
      </c>
      <c r="T271" s="18">
        <v>2.4</v>
      </c>
      <c r="U271" s="18">
        <v>2.7</v>
      </c>
      <c r="V271" s="18">
        <v>2.9</v>
      </c>
      <c r="W271" s="18">
        <v>3.1</v>
      </c>
      <c r="X271" s="18">
        <v>3.2</v>
      </c>
      <c r="AC271" s="40" t="s">
        <v>70</v>
      </c>
      <c r="AD271" s="88">
        <v>43528.28</v>
      </c>
      <c r="AE271" s="88">
        <v>51877.895999999993</v>
      </c>
      <c r="AF271" s="88">
        <v>43263.12</v>
      </c>
      <c r="AG271" s="88">
        <v>52170.912000000004</v>
      </c>
      <c r="AH271" s="88">
        <v>48747.665999999997</v>
      </c>
      <c r="AI271" s="88">
        <v>52798.517999999996</v>
      </c>
      <c r="AJ271" s="88">
        <v>48829.184000000001</v>
      </c>
      <c r="AL271" s="40"/>
      <c r="AM271" s="90"/>
      <c r="AN271" s="90"/>
      <c r="AO271" s="90"/>
      <c r="AP271" s="90"/>
      <c r="AQ271" s="90"/>
      <c r="AR271" s="90"/>
      <c r="AS271" s="90"/>
      <c r="AU271" s="40"/>
      <c r="AV271" s="89"/>
      <c r="AW271" s="89"/>
      <c r="AX271" s="89"/>
      <c r="AY271" s="89"/>
      <c r="AZ271" s="89"/>
      <c r="BA271" s="89"/>
      <c r="BB271" s="89"/>
    </row>
    <row r="272" spans="2:54" s="97" customFormat="1" ht="12" x14ac:dyDescent="0.2">
      <c r="B272" s="102"/>
      <c r="C272" s="40" t="s">
        <v>8</v>
      </c>
      <c r="D272" s="103" t="s">
        <v>7</v>
      </c>
      <c r="E272" s="100"/>
      <c r="F272" s="40" t="s">
        <v>71</v>
      </c>
      <c r="G272" s="88">
        <v>143160</v>
      </c>
      <c r="H272" s="88">
        <v>177501</v>
      </c>
      <c r="I272" s="88">
        <v>186862</v>
      </c>
      <c r="J272" s="88">
        <v>177884</v>
      </c>
      <c r="K272" s="88">
        <v>206961</v>
      </c>
      <c r="L272" s="88">
        <v>206433</v>
      </c>
      <c r="M272" s="88">
        <v>243576</v>
      </c>
      <c r="Q272" s="40" t="s">
        <v>71</v>
      </c>
      <c r="R272" s="18">
        <v>6.5</v>
      </c>
      <c r="S272" s="18">
        <v>5.9</v>
      </c>
      <c r="T272" s="18">
        <v>5.9</v>
      </c>
      <c r="U272" s="18">
        <v>6.6</v>
      </c>
      <c r="V272" s="18">
        <v>6.1</v>
      </c>
      <c r="W272" s="18">
        <v>6.6</v>
      </c>
      <c r="X272" s="18">
        <v>6.7</v>
      </c>
      <c r="AC272" s="40" t="s">
        <v>71</v>
      </c>
      <c r="AD272" s="88">
        <v>18610.8</v>
      </c>
      <c r="AE272" s="88">
        <v>20945.118000000002</v>
      </c>
      <c r="AF272" s="88">
        <v>22049.716</v>
      </c>
      <c r="AG272" s="88">
        <v>23480.687999999998</v>
      </c>
      <c r="AH272" s="88">
        <v>25249.241999999998</v>
      </c>
      <c r="AI272" s="88">
        <v>27249.155999999995</v>
      </c>
      <c r="AJ272" s="88">
        <v>32639.183999999997</v>
      </c>
      <c r="AL272" s="40"/>
      <c r="AM272" s="90"/>
      <c r="AN272" s="90"/>
      <c r="AO272" s="90"/>
      <c r="AP272" s="90"/>
      <c r="AQ272" s="90"/>
      <c r="AR272" s="90"/>
      <c r="AS272" s="90"/>
      <c r="AU272" s="40"/>
      <c r="AV272" s="89"/>
      <c r="AW272" s="89"/>
      <c r="AX272" s="89"/>
      <c r="AY272" s="89"/>
      <c r="AZ272" s="89"/>
      <c r="BA272" s="89"/>
      <c r="BB272" s="89"/>
    </row>
    <row r="273" spans="2:54" s="97" customFormat="1" ht="12" x14ac:dyDescent="0.2">
      <c r="B273" s="102"/>
      <c r="C273" s="40" t="s">
        <v>8</v>
      </c>
      <c r="D273" s="103" t="s">
        <v>7</v>
      </c>
      <c r="F273" s="40" t="s">
        <v>72</v>
      </c>
      <c r="G273" s="88">
        <v>177917</v>
      </c>
      <c r="H273" s="88">
        <v>241949</v>
      </c>
      <c r="I273" s="88">
        <v>228214</v>
      </c>
      <c r="J273" s="88">
        <v>209369</v>
      </c>
      <c r="K273" s="88">
        <v>212876</v>
      </c>
      <c r="L273" s="88">
        <v>228194</v>
      </c>
      <c r="M273" s="88">
        <v>212547</v>
      </c>
      <c r="Q273" s="40" t="s">
        <v>72</v>
      </c>
      <c r="R273" s="18">
        <v>5.9</v>
      </c>
      <c r="S273" s="18">
        <v>5.9</v>
      </c>
      <c r="T273" s="18">
        <v>5.0999999999999996</v>
      </c>
      <c r="U273" s="18">
        <v>5.7</v>
      </c>
      <c r="V273" s="18">
        <v>6.1</v>
      </c>
      <c r="W273" s="18">
        <v>6.6</v>
      </c>
      <c r="X273" s="18">
        <v>6.7</v>
      </c>
      <c r="AC273" s="40" t="s">
        <v>72</v>
      </c>
      <c r="AD273" s="88">
        <v>20994.206000000002</v>
      </c>
      <c r="AE273" s="88">
        <v>28549.982000000004</v>
      </c>
      <c r="AF273" s="88">
        <v>23277.827999999998</v>
      </c>
      <c r="AG273" s="88">
        <v>23868.066000000003</v>
      </c>
      <c r="AH273" s="88">
        <v>25970.871999999996</v>
      </c>
      <c r="AI273" s="88">
        <v>30121.607999999997</v>
      </c>
      <c r="AJ273" s="88">
        <v>28481.298000000003</v>
      </c>
      <c r="AL273" s="40"/>
      <c r="AM273" s="90"/>
      <c r="AN273" s="90"/>
      <c r="AO273" s="90"/>
      <c r="AP273" s="90"/>
      <c r="AQ273" s="90"/>
      <c r="AR273" s="90"/>
      <c r="AS273" s="90"/>
      <c r="AU273" s="40"/>
      <c r="AV273" s="89"/>
      <c r="AW273" s="89"/>
      <c r="AX273" s="89"/>
      <c r="AY273" s="89"/>
      <c r="AZ273" s="89"/>
      <c r="BA273" s="89"/>
      <c r="BB273" s="89"/>
    </row>
    <row r="274" spans="2:54" s="97" customFormat="1" ht="12" x14ac:dyDescent="0.2">
      <c r="B274" s="102"/>
      <c r="C274" s="40" t="s">
        <v>8</v>
      </c>
      <c r="D274" s="103" t="s">
        <v>7</v>
      </c>
      <c r="F274" s="40" t="s">
        <v>73</v>
      </c>
      <c r="G274" s="88">
        <v>436121</v>
      </c>
      <c r="H274" s="88">
        <v>532595</v>
      </c>
      <c r="I274" s="88">
        <v>506769</v>
      </c>
      <c r="J274" s="88">
        <v>539867</v>
      </c>
      <c r="K274" s="88">
        <v>451994</v>
      </c>
      <c r="L274" s="88">
        <v>449232</v>
      </c>
      <c r="M274" s="88">
        <v>410360</v>
      </c>
      <c r="Q274" s="40" t="s">
        <v>73</v>
      </c>
      <c r="R274" s="18">
        <v>3.5</v>
      </c>
      <c r="S274" s="18">
        <v>3.5</v>
      </c>
      <c r="T274" s="18">
        <v>3.1</v>
      </c>
      <c r="U274" s="18">
        <v>3.4</v>
      </c>
      <c r="V274" s="18">
        <v>4.9000000000000004</v>
      </c>
      <c r="W274" s="18">
        <v>4.5</v>
      </c>
      <c r="X274" s="18">
        <v>4.7</v>
      </c>
      <c r="AC274" s="40" t="s">
        <v>73</v>
      </c>
      <c r="AD274" s="88">
        <v>30528.47</v>
      </c>
      <c r="AE274" s="88">
        <v>37281.65</v>
      </c>
      <c r="AF274" s="88">
        <v>31419.678000000004</v>
      </c>
      <c r="AG274" s="88">
        <v>36710.955999999998</v>
      </c>
      <c r="AH274" s="88">
        <v>44295.412000000004</v>
      </c>
      <c r="AI274" s="88">
        <v>40430.879999999997</v>
      </c>
      <c r="AJ274" s="88">
        <v>38573.839999999997</v>
      </c>
      <c r="AL274" s="40"/>
      <c r="AM274" s="90"/>
      <c r="AN274" s="90"/>
      <c r="AO274" s="90"/>
      <c r="AP274" s="90"/>
      <c r="AQ274" s="90"/>
      <c r="AR274" s="90"/>
      <c r="AS274" s="90"/>
      <c r="AU274" s="40"/>
      <c r="AV274" s="89"/>
      <c r="AW274" s="89"/>
      <c r="AX274" s="89"/>
      <c r="AY274" s="89"/>
      <c r="AZ274" s="89"/>
      <c r="BA274" s="89"/>
      <c r="BB274" s="89"/>
    </row>
    <row r="275" spans="2:54" s="97" customFormat="1" ht="12" x14ac:dyDescent="0.2">
      <c r="B275" s="102"/>
      <c r="C275" s="40" t="s">
        <v>8</v>
      </c>
      <c r="D275" s="103" t="s">
        <v>7</v>
      </c>
      <c r="F275" s="40" t="s">
        <v>74</v>
      </c>
      <c r="G275" s="88">
        <v>681265</v>
      </c>
      <c r="H275" s="88">
        <v>698397</v>
      </c>
      <c r="I275" s="88">
        <v>717516</v>
      </c>
      <c r="J275" s="88">
        <v>700675</v>
      </c>
      <c r="K275" s="88">
        <v>729981</v>
      </c>
      <c r="L275" s="88">
        <v>725065</v>
      </c>
      <c r="M275" s="88">
        <v>764376</v>
      </c>
      <c r="Q275" s="40" t="s">
        <v>74</v>
      </c>
      <c r="R275" s="18">
        <v>3.1</v>
      </c>
      <c r="S275" s="18">
        <v>3.5</v>
      </c>
      <c r="T275" s="18">
        <v>3.1</v>
      </c>
      <c r="U275" s="18">
        <v>3.4</v>
      </c>
      <c r="V275" s="18">
        <v>3.6</v>
      </c>
      <c r="W275" s="18">
        <v>3.9</v>
      </c>
      <c r="X275" s="18">
        <v>3.2</v>
      </c>
      <c r="AC275" s="40" t="s">
        <v>74</v>
      </c>
      <c r="AD275" s="88">
        <v>42238.43</v>
      </c>
      <c r="AE275" s="88">
        <v>48887.79</v>
      </c>
      <c r="AF275" s="88">
        <v>44485.991999999998</v>
      </c>
      <c r="AG275" s="88">
        <v>47645.9</v>
      </c>
      <c r="AH275" s="88">
        <v>52558.632000000005</v>
      </c>
      <c r="AI275" s="88">
        <v>56555.07</v>
      </c>
      <c r="AJ275" s="88">
        <v>48920.064000000006</v>
      </c>
      <c r="AL275" s="40"/>
      <c r="AM275" s="90"/>
      <c r="AN275" s="90"/>
      <c r="AO275" s="90"/>
      <c r="AP275" s="90"/>
      <c r="AQ275" s="90"/>
      <c r="AR275" s="90"/>
      <c r="AS275" s="90"/>
      <c r="AU275" s="40"/>
      <c r="AV275" s="89"/>
      <c r="AW275" s="89"/>
      <c r="AX275" s="89"/>
      <c r="AY275" s="89"/>
      <c r="AZ275" s="89"/>
      <c r="BA275" s="89"/>
      <c r="BB275" s="89"/>
    </row>
    <row r="276" spans="2:54" s="97" customFormat="1" ht="12" x14ac:dyDescent="0.2">
      <c r="B276" s="102"/>
      <c r="C276" s="40" t="s">
        <v>8</v>
      </c>
      <c r="D276" s="103" t="s">
        <v>7</v>
      </c>
      <c r="E276" s="100"/>
      <c r="F276" s="106" t="s">
        <v>75</v>
      </c>
      <c r="G276" s="88">
        <v>1603081</v>
      </c>
      <c r="H276" s="88">
        <v>1633785</v>
      </c>
      <c r="I276" s="88">
        <v>1784277</v>
      </c>
      <c r="J276" s="88">
        <v>1850375</v>
      </c>
      <c r="K276" s="88">
        <v>2129173</v>
      </c>
      <c r="L276" s="88">
        <v>2240821</v>
      </c>
      <c r="M276" s="88">
        <v>2381792</v>
      </c>
      <c r="Q276" s="40" t="s">
        <v>75</v>
      </c>
      <c r="R276" s="18">
        <v>1.5</v>
      </c>
      <c r="S276" s="18">
        <v>1.7</v>
      </c>
      <c r="T276" s="18">
        <v>1.6</v>
      </c>
      <c r="U276" s="18">
        <v>1.7</v>
      </c>
      <c r="V276" s="18">
        <v>1.8</v>
      </c>
      <c r="W276" s="18">
        <v>1.5</v>
      </c>
      <c r="X276" s="18">
        <v>1.7</v>
      </c>
      <c r="AC276" s="40" t="s">
        <v>75</v>
      </c>
      <c r="AD276" s="88">
        <v>48092.43</v>
      </c>
      <c r="AE276" s="88">
        <v>55548.69</v>
      </c>
      <c r="AF276" s="88">
        <v>57096.864000000001</v>
      </c>
      <c r="AG276" s="88">
        <v>62912.75</v>
      </c>
      <c r="AH276" s="88">
        <v>76650.228000000003</v>
      </c>
      <c r="AI276" s="88">
        <v>67224.63</v>
      </c>
      <c r="AJ276" s="88">
        <v>80980.928</v>
      </c>
      <c r="AL276" s="40"/>
      <c r="AM276" s="90"/>
      <c r="AN276" s="90"/>
      <c r="AO276" s="90"/>
      <c r="AP276" s="90"/>
      <c r="AQ276" s="90"/>
      <c r="AR276" s="90"/>
      <c r="AS276" s="90"/>
      <c r="AU276" s="40"/>
      <c r="AV276" s="89"/>
      <c r="AW276" s="89"/>
      <c r="AX276" s="89"/>
      <c r="AY276" s="89"/>
      <c r="AZ276" s="89"/>
      <c r="BA276" s="89"/>
      <c r="BB276" s="89"/>
    </row>
    <row r="277" spans="2:54" s="97" customFormat="1" ht="12" x14ac:dyDescent="0.2">
      <c r="B277" s="102"/>
      <c r="C277" s="73" t="s">
        <v>9</v>
      </c>
      <c r="D277" s="99" t="s">
        <v>7</v>
      </c>
      <c r="E277" s="100"/>
      <c r="F277" s="73" t="s">
        <v>69</v>
      </c>
      <c r="G277" s="87">
        <v>2088005</v>
      </c>
      <c r="H277" s="87">
        <v>2131406</v>
      </c>
      <c r="I277" s="87">
        <v>2190688</v>
      </c>
      <c r="J277" s="87">
        <v>2242033</v>
      </c>
      <c r="K277" s="87">
        <v>2314960</v>
      </c>
      <c r="L277" s="87">
        <v>2386369</v>
      </c>
      <c r="M277" s="87">
        <v>2417573</v>
      </c>
      <c r="Q277" s="73" t="s">
        <v>69</v>
      </c>
      <c r="R277" s="18">
        <v>1.2</v>
      </c>
      <c r="S277" s="18">
        <v>1.4</v>
      </c>
      <c r="T277" s="18">
        <v>1.2</v>
      </c>
      <c r="U277" s="18">
        <v>1.3</v>
      </c>
      <c r="V277" s="18">
        <v>1.4</v>
      </c>
      <c r="W277" s="18">
        <v>1.5</v>
      </c>
      <c r="X277" s="18">
        <v>1.7</v>
      </c>
      <c r="AC277" s="73" t="s">
        <v>69</v>
      </c>
      <c r="AD277" s="87">
        <v>50112.12</v>
      </c>
      <c r="AE277" s="87">
        <v>59679.367999999995</v>
      </c>
      <c r="AF277" s="87">
        <v>52576.512000000002</v>
      </c>
      <c r="AG277" s="87">
        <v>58292.858</v>
      </c>
      <c r="AH277" s="87">
        <v>64818.879999999997</v>
      </c>
      <c r="AI277" s="87">
        <v>71591.070000000007</v>
      </c>
      <c r="AJ277" s="87">
        <v>82197.482000000004</v>
      </c>
      <c r="AL277" s="73"/>
      <c r="AM277" s="79"/>
      <c r="AN277" s="79"/>
      <c r="AO277" s="79"/>
      <c r="AP277" s="79"/>
      <c r="AQ277" s="79"/>
      <c r="AR277" s="79"/>
      <c r="AS277" s="79"/>
      <c r="AU277" s="73"/>
      <c r="AV277" s="89"/>
      <c r="AW277" s="89"/>
      <c r="AX277" s="89"/>
      <c r="AY277" s="89"/>
      <c r="AZ277" s="89"/>
      <c r="BA277" s="89"/>
      <c r="BB277" s="89"/>
    </row>
    <row r="278" spans="2:54" s="97" customFormat="1" ht="12" x14ac:dyDescent="0.2">
      <c r="B278" s="102"/>
      <c r="C278" s="40" t="s">
        <v>9</v>
      </c>
      <c r="D278" s="103" t="s">
        <v>7</v>
      </c>
      <c r="E278" s="100"/>
      <c r="F278" s="40" t="s">
        <v>70</v>
      </c>
      <c r="G278" s="88">
        <v>617878</v>
      </c>
      <c r="H278" s="88">
        <v>519148</v>
      </c>
      <c r="I278" s="88">
        <v>519177</v>
      </c>
      <c r="J278" s="88">
        <v>552926</v>
      </c>
      <c r="K278" s="88">
        <v>493307</v>
      </c>
      <c r="L278" s="88">
        <v>494781</v>
      </c>
      <c r="M278" s="88">
        <v>461637</v>
      </c>
      <c r="Q278" s="40" t="s">
        <v>70</v>
      </c>
      <c r="R278" s="18">
        <v>3.1</v>
      </c>
      <c r="S278" s="18">
        <v>3.5</v>
      </c>
      <c r="T278" s="18">
        <v>3.1</v>
      </c>
      <c r="U278" s="18">
        <v>3.4</v>
      </c>
      <c r="V278" s="18">
        <v>4.9000000000000004</v>
      </c>
      <c r="W278" s="18">
        <v>4.3</v>
      </c>
      <c r="X278" s="18">
        <v>4.4000000000000004</v>
      </c>
      <c r="AC278" s="40" t="s">
        <v>70</v>
      </c>
      <c r="AD278" s="88">
        <v>38308.436000000002</v>
      </c>
      <c r="AE278" s="88">
        <v>36340.36</v>
      </c>
      <c r="AF278" s="88">
        <v>32188.973999999998</v>
      </c>
      <c r="AG278" s="88">
        <v>37598.968000000001</v>
      </c>
      <c r="AH278" s="88">
        <v>48344.086000000003</v>
      </c>
      <c r="AI278" s="88">
        <v>42551.165999999997</v>
      </c>
      <c r="AJ278" s="88">
        <v>40624.056000000004</v>
      </c>
      <c r="AL278" s="40"/>
      <c r="AM278" s="90"/>
      <c r="AN278" s="90"/>
      <c r="AO278" s="90"/>
      <c r="AP278" s="90"/>
      <c r="AQ278" s="90"/>
      <c r="AR278" s="90"/>
      <c r="AS278" s="90"/>
      <c r="AU278" s="40"/>
      <c r="AV278" s="89"/>
      <c r="AW278" s="89"/>
      <c r="AX278" s="89"/>
      <c r="AY278" s="89"/>
      <c r="AZ278" s="89"/>
      <c r="BA278" s="89"/>
      <c r="BB278" s="89"/>
    </row>
    <row r="279" spans="2:54" s="97" customFormat="1" ht="12" x14ac:dyDescent="0.2">
      <c r="B279" s="102"/>
      <c r="C279" s="40" t="s">
        <v>9</v>
      </c>
      <c r="D279" s="103" t="s">
        <v>7</v>
      </c>
      <c r="E279" s="100"/>
      <c r="F279" s="40" t="s">
        <v>71</v>
      </c>
      <c r="G279" s="88">
        <v>72798</v>
      </c>
      <c r="H279" s="88">
        <v>113298</v>
      </c>
      <c r="I279" s="88">
        <v>94121</v>
      </c>
      <c r="J279" s="88">
        <v>111042</v>
      </c>
      <c r="K279" s="88">
        <v>130011</v>
      </c>
      <c r="L279" s="88">
        <v>124141</v>
      </c>
      <c r="M279" s="88">
        <v>154939</v>
      </c>
      <c r="Q279" s="40" t="s">
        <v>71</v>
      </c>
      <c r="R279" s="18">
        <v>8</v>
      </c>
      <c r="S279" s="18">
        <v>8.3000000000000007</v>
      </c>
      <c r="T279" s="18">
        <v>7.7</v>
      </c>
      <c r="U279" s="18">
        <v>8.1</v>
      </c>
      <c r="V279" s="18">
        <v>8.6</v>
      </c>
      <c r="W279" s="18">
        <v>8.3000000000000007</v>
      </c>
      <c r="X279" s="18">
        <v>7.7</v>
      </c>
      <c r="AC279" s="40" t="s">
        <v>71</v>
      </c>
      <c r="AD279" s="88">
        <v>11647.68</v>
      </c>
      <c r="AE279" s="88">
        <v>18807.468000000001</v>
      </c>
      <c r="AF279" s="88">
        <v>14494.634000000002</v>
      </c>
      <c r="AG279" s="88">
        <v>17988.804</v>
      </c>
      <c r="AH279" s="88">
        <v>22361.891999999996</v>
      </c>
      <c r="AI279" s="88">
        <v>20607.406000000003</v>
      </c>
      <c r="AJ279" s="88">
        <v>23860.606</v>
      </c>
      <c r="AL279" s="40"/>
      <c r="AM279" s="90"/>
      <c r="AN279" s="90"/>
      <c r="AO279" s="90"/>
      <c r="AP279" s="90"/>
      <c r="AQ279" s="90"/>
      <c r="AR279" s="90"/>
      <c r="AS279" s="90"/>
      <c r="AU279" s="40"/>
      <c r="AV279" s="89"/>
      <c r="AW279" s="89"/>
      <c r="AX279" s="89"/>
      <c r="AY279" s="89"/>
      <c r="AZ279" s="89"/>
      <c r="BA279" s="89"/>
      <c r="BB279" s="89"/>
    </row>
    <row r="280" spans="2:54" s="97" customFormat="1" ht="12" x14ac:dyDescent="0.2">
      <c r="B280" s="102"/>
      <c r="C280" s="40" t="s">
        <v>9</v>
      </c>
      <c r="D280" s="103" t="s">
        <v>7</v>
      </c>
      <c r="E280" s="100"/>
      <c r="F280" s="40" t="s">
        <v>72</v>
      </c>
      <c r="G280" s="88">
        <v>88160</v>
      </c>
      <c r="H280" s="88">
        <v>124684</v>
      </c>
      <c r="I280" s="88">
        <v>128822</v>
      </c>
      <c r="J280" s="88">
        <v>115790</v>
      </c>
      <c r="K280" s="88">
        <v>108020</v>
      </c>
      <c r="L280" s="88">
        <v>123534</v>
      </c>
      <c r="M280" s="88">
        <v>126340</v>
      </c>
      <c r="Q280" s="40" t="s">
        <v>72</v>
      </c>
      <c r="R280" s="18">
        <v>7.9</v>
      </c>
      <c r="S280" s="18">
        <v>8.3000000000000007</v>
      </c>
      <c r="T280" s="18">
        <v>6.5</v>
      </c>
      <c r="U280" s="18">
        <v>8.1</v>
      </c>
      <c r="V280" s="18">
        <v>8.6</v>
      </c>
      <c r="W280" s="18">
        <v>8.3000000000000007</v>
      </c>
      <c r="X280" s="18">
        <v>8.5</v>
      </c>
      <c r="AC280" s="40" t="s">
        <v>72</v>
      </c>
      <c r="AD280" s="88">
        <v>13929.28</v>
      </c>
      <c r="AE280" s="88">
        <v>20697.544000000002</v>
      </c>
      <c r="AF280" s="88">
        <v>16746.86</v>
      </c>
      <c r="AG280" s="88">
        <v>18757.98</v>
      </c>
      <c r="AH280" s="88">
        <v>18579.439999999999</v>
      </c>
      <c r="AI280" s="88">
        <v>20506.644</v>
      </c>
      <c r="AJ280" s="88">
        <v>21477.8</v>
      </c>
      <c r="AL280" s="40"/>
      <c r="AM280" s="90"/>
      <c r="AN280" s="90"/>
      <c r="AO280" s="90"/>
      <c r="AP280" s="90"/>
      <c r="AQ280" s="90"/>
      <c r="AR280" s="90"/>
      <c r="AS280" s="90"/>
      <c r="AU280" s="40"/>
      <c r="AV280" s="89"/>
      <c r="AW280" s="89"/>
      <c r="AX280" s="89"/>
      <c r="AY280" s="89"/>
      <c r="AZ280" s="89"/>
      <c r="BA280" s="89"/>
      <c r="BB280" s="89"/>
    </row>
    <row r="281" spans="2:54" s="97" customFormat="1" ht="12" x14ac:dyDescent="0.2">
      <c r="B281" s="102"/>
      <c r="C281" s="40" t="s">
        <v>9</v>
      </c>
      <c r="D281" s="103" t="s">
        <v>7</v>
      </c>
      <c r="E281" s="100"/>
      <c r="F281" s="40" t="s">
        <v>73</v>
      </c>
      <c r="G281" s="88">
        <v>214307</v>
      </c>
      <c r="H281" s="88">
        <v>257629</v>
      </c>
      <c r="I281" s="88">
        <v>236003</v>
      </c>
      <c r="J281" s="88">
        <v>242013</v>
      </c>
      <c r="K281" s="88">
        <v>204306</v>
      </c>
      <c r="L281" s="88">
        <v>219520</v>
      </c>
      <c r="M281" s="88">
        <v>195852</v>
      </c>
      <c r="Q281" s="40" t="s">
        <v>73</v>
      </c>
      <c r="R281" s="18">
        <v>5.0999999999999996</v>
      </c>
      <c r="S281" s="18">
        <v>5.0999999999999996</v>
      </c>
      <c r="T281" s="18">
        <v>5.0999999999999996</v>
      </c>
      <c r="U281" s="18">
        <v>5.7</v>
      </c>
      <c r="V281" s="18">
        <v>6.1</v>
      </c>
      <c r="W281" s="18">
        <v>6.6</v>
      </c>
      <c r="X281" s="18">
        <v>7.7</v>
      </c>
      <c r="AC281" s="40" t="s">
        <v>73</v>
      </c>
      <c r="AD281" s="88">
        <v>21859.313999999998</v>
      </c>
      <c r="AE281" s="88">
        <v>26278.157999999999</v>
      </c>
      <c r="AF281" s="88">
        <v>24072.305999999997</v>
      </c>
      <c r="AG281" s="88">
        <v>27589.482000000004</v>
      </c>
      <c r="AH281" s="88">
        <v>24925.331999999999</v>
      </c>
      <c r="AI281" s="88">
        <v>28976.639999999999</v>
      </c>
      <c r="AJ281" s="88">
        <v>30161.208000000002</v>
      </c>
      <c r="AL281" s="40"/>
      <c r="AM281" s="90"/>
      <c r="AN281" s="90"/>
      <c r="AO281" s="90"/>
      <c r="AP281" s="90"/>
      <c r="AQ281" s="90"/>
      <c r="AR281" s="90"/>
      <c r="AS281" s="90"/>
      <c r="AU281" s="40"/>
      <c r="AV281" s="89"/>
      <c r="AW281" s="89"/>
      <c r="AX281" s="89"/>
      <c r="AY281" s="89"/>
      <c r="AZ281" s="89"/>
      <c r="BA281" s="89"/>
      <c r="BB281" s="89"/>
    </row>
    <row r="282" spans="2:54" s="97" customFormat="1" ht="12" x14ac:dyDescent="0.2">
      <c r="B282" s="98"/>
      <c r="C282" s="40" t="s">
        <v>9</v>
      </c>
      <c r="D282" s="103" t="s">
        <v>7</v>
      </c>
      <c r="E282" s="100"/>
      <c r="F282" s="40" t="s">
        <v>74</v>
      </c>
      <c r="G282" s="88">
        <v>333836</v>
      </c>
      <c r="H282" s="88">
        <v>353385</v>
      </c>
      <c r="I282" s="88">
        <v>369041</v>
      </c>
      <c r="J282" s="88">
        <v>376503</v>
      </c>
      <c r="K282" s="88">
        <v>398314</v>
      </c>
      <c r="L282" s="88">
        <v>399024</v>
      </c>
      <c r="M282" s="88">
        <v>439573</v>
      </c>
      <c r="Q282" s="40" t="s">
        <v>74</v>
      </c>
      <c r="R282" s="18">
        <v>4.0999999999999996</v>
      </c>
      <c r="S282" s="18">
        <v>4.3</v>
      </c>
      <c r="T282" s="18">
        <v>3.8</v>
      </c>
      <c r="U282" s="18">
        <v>4.2</v>
      </c>
      <c r="V282" s="18">
        <v>4.5</v>
      </c>
      <c r="W282" s="18">
        <v>4.9000000000000004</v>
      </c>
      <c r="X282" s="18">
        <v>4.7</v>
      </c>
      <c r="AC282" s="40" t="s">
        <v>74</v>
      </c>
      <c r="AD282" s="88">
        <v>27374.551999999996</v>
      </c>
      <c r="AE282" s="88">
        <v>30391.11</v>
      </c>
      <c r="AF282" s="88">
        <v>28047.116000000002</v>
      </c>
      <c r="AG282" s="88">
        <v>31626.252</v>
      </c>
      <c r="AH282" s="88">
        <v>35848.26</v>
      </c>
      <c r="AI282" s="88">
        <v>39104.351999999999</v>
      </c>
      <c r="AJ282" s="88">
        <v>41319.862000000001</v>
      </c>
      <c r="AL282" s="40"/>
      <c r="AM282" s="90"/>
      <c r="AN282" s="90"/>
      <c r="AO282" s="90"/>
      <c r="AP282" s="90"/>
      <c r="AQ282" s="90"/>
      <c r="AR282" s="90"/>
      <c r="AS282" s="90"/>
      <c r="AU282" s="40"/>
      <c r="AV282" s="89"/>
      <c r="AW282" s="89"/>
      <c r="AX282" s="89"/>
      <c r="AY282" s="89"/>
      <c r="AZ282" s="89"/>
      <c r="BA282" s="89"/>
      <c r="BB282" s="89"/>
    </row>
    <row r="283" spans="2:54" s="97" customFormat="1" ht="12" x14ac:dyDescent="0.2">
      <c r="B283" s="102"/>
      <c r="C283" s="40" t="s">
        <v>9</v>
      </c>
      <c r="D283" s="103" t="s">
        <v>7</v>
      </c>
      <c r="E283" s="100"/>
      <c r="F283" s="106" t="s">
        <v>75</v>
      </c>
      <c r="G283" s="88">
        <v>747433</v>
      </c>
      <c r="H283" s="88">
        <v>763262</v>
      </c>
      <c r="I283" s="88">
        <v>843524</v>
      </c>
      <c r="J283" s="88">
        <v>843759</v>
      </c>
      <c r="K283" s="88">
        <v>981002</v>
      </c>
      <c r="L283" s="88">
        <v>1025369</v>
      </c>
      <c r="M283" s="88">
        <v>1039232</v>
      </c>
      <c r="Q283" s="40" t="s">
        <v>75</v>
      </c>
      <c r="R283" s="18">
        <v>3.1</v>
      </c>
      <c r="S283" s="18">
        <v>2.8</v>
      </c>
      <c r="T283" s="18">
        <v>2.4</v>
      </c>
      <c r="U283" s="18">
        <v>2.7</v>
      </c>
      <c r="V283" s="18">
        <v>2.9</v>
      </c>
      <c r="W283" s="18">
        <v>2</v>
      </c>
      <c r="X283" s="18">
        <v>2.7</v>
      </c>
      <c r="AC283" s="40" t="s">
        <v>75</v>
      </c>
      <c r="AD283" s="88">
        <v>46340.846000000005</v>
      </c>
      <c r="AE283" s="88">
        <v>42742.671999999999</v>
      </c>
      <c r="AF283" s="88">
        <v>40489.151999999995</v>
      </c>
      <c r="AG283" s="88">
        <v>45562.986000000004</v>
      </c>
      <c r="AH283" s="88">
        <v>56898.115999999995</v>
      </c>
      <c r="AI283" s="88">
        <v>41014.76</v>
      </c>
      <c r="AJ283" s="88">
        <v>56118.528000000006</v>
      </c>
      <c r="AL283" s="40"/>
      <c r="AM283" s="90"/>
      <c r="AN283" s="90"/>
      <c r="AO283" s="90"/>
      <c r="AP283" s="90"/>
      <c r="AQ283" s="90"/>
      <c r="AR283" s="90"/>
      <c r="AS283" s="90"/>
      <c r="AU283" s="40"/>
      <c r="AV283" s="89"/>
      <c r="AW283" s="89"/>
      <c r="AX283" s="89"/>
      <c r="AY283" s="89"/>
      <c r="AZ283" s="89"/>
      <c r="BA283" s="89"/>
      <c r="BB283" s="89"/>
    </row>
    <row r="284" spans="2:54" s="97" customFormat="1" ht="12" x14ac:dyDescent="0.2">
      <c r="B284" s="102"/>
      <c r="C284" s="73" t="s">
        <v>76</v>
      </c>
      <c r="D284" s="99" t="s">
        <v>7</v>
      </c>
      <c r="E284" s="100"/>
      <c r="F284" s="73" t="s">
        <v>69</v>
      </c>
      <c r="G284" s="87">
        <v>2041746</v>
      </c>
      <c r="H284" s="87">
        <v>2079212</v>
      </c>
      <c r="I284" s="87">
        <v>2134265</v>
      </c>
      <c r="J284" s="87">
        <v>2202265</v>
      </c>
      <c r="K284" s="87">
        <v>2256502</v>
      </c>
      <c r="L284" s="87">
        <v>2314965</v>
      </c>
      <c r="M284" s="87">
        <v>2358034</v>
      </c>
      <c r="Q284" s="73" t="s">
        <v>69</v>
      </c>
      <c r="R284" s="18">
        <v>1.2</v>
      </c>
      <c r="S284" s="18">
        <v>1.4</v>
      </c>
      <c r="T284" s="18">
        <v>1.2</v>
      </c>
      <c r="U284" s="18">
        <v>1.3</v>
      </c>
      <c r="V284" s="18">
        <v>1.4</v>
      </c>
      <c r="W284" s="18">
        <v>1.5</v>
      </c>
      <c r="X284" s="18">
        <v>1.7</v>
      </c>
      <c r="AC284" s="73" t="s">
        <v>69</v>
      </c>
      <c r="AD284" s="87">
        <v>49001.903999999995</v>
      </c>
      <c r="AE284" s="87">
        <v>58217.935999999994</v>
      </c>
      <c r="AF284" s="87">
        <v>51222.36</v>
      </c>
      <c r="AG284" s="87">
        <v>57258.89</v>
      </c>
      <c r="AH284" s="87">
        <v>63182.055999999997</v>
      </c>
      <c r="AI284" s="87">
        <v>69448.95</v>
      </c>
      <c r="AJ284" s="87">
        <v>80173.156000000003</v>
      </c>
      <c r="AL284" s="73"/>
      <c r="AM284" s="79"/>
      <c r="AN284" s="79"/>
      <c r="AO284" s="79"/>
      <c r="AP284" s="79"/>
      <c r="AQ284" s="79"/>
      <c r="AR284" s="79"/>
      <c r="AS284" s="79"/>
      <c r="AU284" s="73"/>
      <c r="AV284" s="89"/>
      <c r="AW284" s="89"/>
      <c r="AX284" s="89"/>
      <c r="AY284" s="89"/>
      <c r="AZ284" s="89"/>
      <c r="BA284" s="89"/>
      <c r="BB284" s="89"/>
    </row>
    <row r="285" spans="2:54" s="97" customFormat="1" ht="12" x14ac:dyDescent="0.2">
      <c r="B285" s="102"/>
      <c r="C285" s="40" t="s">
        <v>76</v>
      </c>
      <c r="D285" s="103" t="s">
        <v>7</v>
      </c>
      <c r="F285" s="40" t="s">
        <v>70</v>
      </c>
      <c r="G285" s="88">
        <v>470329</v>
      </c>
      <c r="H285" s="88">
        <v>407243</v>
      </c>
      <c r="I285" s="88">
        <v>382138</v>
      </c>
      <c r="J285" s="88">
        <v>413202</v>
      </c>
      <c r="K285" s="88">
        <v>347170</v>
      </c>
      <c r="L285" s="88">
        <v>356808</v>
      </c>
      <c r="M285" s="88">
        <v>301319</v>
      </c>
      <c r="Q285" s="40" t="s">
        <v>70</v>
      </c>
      <c r="R285" s="18">
        <v>3.5</v>
      </c>
      <c r="S285" s="18">
        <v>4.0999999999999996</v>
      </c>
      <c r="T285" s="18">
        <v>3.8</v>
      </c>
      <c r="U285" s="18">
        <v>3.9</v>
      </c>
      <c r="V285" s="18">
        <v>4.8</v>
      </c>
      <c r="W285" s="18">
        <v>4.9000000000000004</v>
      </c>
      <c r="X285" s="18">
        <v>5.4</v>
      </c>
      <c r="AC285" s="40" t="s">
        <v>70</v>
      </c>
      <c r="AD285" s="88">
        <v>32923.03</v>
      </c>
      <c r="AE285" s="88">
        <v>33393.925999999999</v>
      </c>
      <c r="AF285" s="88">
        <v>29042.487999999998</v>
      </c>
      <c r="AG285" s="88">
        <v>32229.756000000001</v>
      </c>
      <c r="AH285" s="88">
        <v>33328.32</v>
      </c>
      <c r="AI285" s="88">
        <v>34967.184000000001</v>
      </c>
      <c r="AJ285" s="88">
        <v>32542.452000000001</v>
      </c>
      <c r="AL285" s="40"/>
      <c r="AM285" s="90"/>
      <c r="AN285" s="90"/>
      <c r="AO285" s="90"/>
      <c r="AP285" s="90"/>
      <c r="AQ285" s="90"/>
      <c r="AR285" s="90"/>
      <c r="AS285" s="90"/>
      <c r="AU285" s="40"/>
      <c r="AV285" s="89"/>
      <c r="AW285" s="89"/>
      <c r="AX285" s="89"/>
      <c r="AY285" s="89"/>
      <c r="AZ285" s="89"/>
      <c r="BA285" s="89"/>
      <c r="BB285" s="89"/>
    </row>
    <row r="286" spans="2:54" s="97" customFormat="1" ht="12" x14ac:dyDescent="0.2">
      <c r="B286" s="102"/>
      <c r="C286" s="40" t="s">
        <v>76</v>
      </c>
      <c r="D286" s="103" t="s">
        <v>7</v>
      </c>
      <c r="F286" s="40" t="s">
        <v>71</v>
      </c>
      <c r="G286" s="88">
        <v>70362</v>
      </c>
      <c r="H286" s="88">
        <v>64203</v>
      </c>
      <c r="I286" s="88">
        <v>92741</v>
      </c>
      <c r="J286" s="88">
        <v>66842</v>
      </c>
      <c r="K286" s="88">
        <v>76950</v>
      </c>
      <c r="L286" s="88">
        <v>82292</v>
      </c>
      <c r="M286" s="88">
        <v>88637</v>
      </c>
      <c r="Q286" s="40" t="s">
        <v>71</v>
      </c>
      <c r="R286" s="18">
        <v>8</v>
      </c>
      <c r="S286" s="18">
        <v>10.9</v>
      </c>
      <c r="T286" s="18">
        <v>7.7</v>
      </c>
      <c r="U286" s="18">
        <v>10.199999999999999</v>
      </c>
      <c r="V286" s="18">
        <v>10.1</v>
      </c>
      <c r="W286" s="18">
        <v>10.6</v>
      </c>
      <c r="X286" s="18">
        <v>10.3</v>
      </c>
      <c r="AC286" s="40" t="s">
        <v>71</v>
      </c>
      <c r="AD286" s="88">
        <v>11257.92</v>
      </c>
      <c r="AE286" s="88">
        <v>13996.254000000001</v>
      </c>
      <c r="AF286" s="88">
        <v>14282.114000000001</v>
      </c>
      <c r="AG286" s="88">
        <v>13635.767999999998</v>
      </c>
      <c r="AH286" s="88">
        <v>15543.9</v>
      </c>
      <c r="AI286" s="88">
        <v>17445.903999999999</v>
      </c>
      <c r="AJ286" s="88">
        <v>18259.222000000002</v>
      </c>
      <c r="AL286" s="40"/>
      <c r="AM286" s="90"/>
      <c r="AN286" s="90"/>
      <c r="AO286" s="90"/>
      <c r="AP286" s="90"/>
      <c r="AQ286" s="90"/>
      <c r="AR286" s="90"/>
      <c r="AS286" s="90"/>
      <c r="AU286" s="40"/>
      <c r="AV286" s="89"/>
      <c r="AW286" s="89"/>
      <c r="AX286" s="89"/>
      <c r="AY286" s="89"/>
      <c r="AZ286" s="89"/>
      <c r="BA286" s="89"/>
      <c r="BB286" s="89"/>
    </row>
    <row r="287" spans="2:54" s="97" customFormat="1" ht="12" x14ac:dyDescent="0.2">
      <c r="B287" s="102"/>
      <c r="C287" s="40" t="s">
        <v>76</v>
      </c>
      <c r="D287" s="103" t="s">
        <v>7</v>
      </c>
      <c r="F287" s="40" t="s">
        <v>72</v>
      </c>
      <c r="G287" s="88">
        <v>89757</v>
      </c>
      <c r="H287" s="88">
        <v>117265</v>
      </c>
      <c r="I287" s="88">
        <v>99392</v>
      </c>
      <c r="J287" s="88">
        <v>93579</v>
      </c>
      <c r="K287" s="88">
        <v>104856</v>
      </c>
      <c r="L287" s="88">
        <v>104660</v>
      </c>
      <c r="M287" s="88">
        <v>86207</v>
      </c>
      <c r="Q287" s="40" t="s">
        <v>72</v>
      </c>
      <c r="R287" s="18">
        <v>7.9</v>
      </c>
      <c r="S287" s="18">
        <v>8.3000000000000007</v>
      </c>
      <c r="T287" s="18">
        <v>7.5</v>
      </c>
      <c r="U287" s="18">
        <v>8.5</v>
      </c>
      <c r="V287" s="18">
        <v>8.6</v>
      </c>
      <c r="W287" s="18">
        <v>9.3000000000000007</v>
      </c>
      <c r="X287" s="18">
        <v>10.3</v>
      </c>
      <c r="AC287" s="40" t="s">
        <v>72</v>
      </c>
      <c r="AD287" s="88">
        <v>14181.606000000002</v>
      </c>
      <c r="AE287" s="88">
        <v>19465.990000000002</v>
      </c>
      <c r="AF287" s="88">
        <v>14908.8</v>
      </c>
      <c r="AG287" s="88">
        <v>15908.43</v>
      </c>
      <c r="AH287" s="88">
        <v>18035.232</v>
      </c>
      <c r="AI287" s="88">
        <v>19466.760000000002</v>
      </c>
      <c r="AJ287" s="88">
        <v>17758.642000000003</v>
      </c>
      <c r="AL287" s="40"/>
      <c r="AM287" s="90"/>
      <c r="AN287" s="90"/>
      <c r="AO287" s="90"/>
      <c r="AP287" s="90"/>
      <c r="AQ287" s="90"/>
      <c r="AR287" s="90"/>
      <c r="AS287" s="90"/>
      <c r="AU287" s="40"/>
      <c r="AV287" s="89"/>
      <c r="AW287" s="89"/>
      <c r="AX287" s="89"/>
      <c r="AY287" s="89"/>
      <c r="AZ287" s="89"/>
      <c r="BA287" s="89"/>
      <c r="BB287" s="89"/>
    </row>
    <row r="288" spans="2:54" s="97" customFormat="1" ht="12" x14ac:dyDescent="0.2">
      <c r="B288" s="102"/>
      <c r="C288" s="40" t="s">
        <v>76</v>
      </c>
      <c r="D288" s="103" t="s">
        <v>7</v>
      </c>
      <c r="F288" s="40" t="s">
        <v>73</v>
      </c>
      <c r="G288" s="88">
        <v>221814</v>
      </c>
      <c r="H288" s="88">
        <v>274966</v>
      </c>
      <c r="I288" s="88">
        <v>270766</v>
      </c>
      <c r="J288" s="88">
        <v>297854</v>
      </c>
      <c r="K288" s="88">
        <v>247688</v>
      </c>
      <c r="L288" s="88">
        <v>229712</v>
      </c>
      <c r="M288" s="88">
        <v>214508</v>
      </c>
      <c r="Q288" s="40" t="s">
        <v>73</v>
      </c>
      <c r="R288" s="18">
        <v>5.0999999999999996</v>
      </c>
      <c r="S288" s="18">
        <v>5.0999999999999996</v>
      </c>
      <c r="T288" s="18">
        <v>4.5</v>
      </c>
      <c r="U288" s="18">
        <v>5</v>
      </c>
      <c r="V288" s="18">
        <v>6.1</v>
      </c>
      <c r="W288" s="18">
        <v>6.6</v>
      </c>
      <c r="X288" s="18">
        <v>6.7</v>
      </c>
      <c r="AC288" s="40" t="s">
        <v>73</v>
      </c>
      <c r="AD288" s="88">
        <v>22625.027999999998</v>
      </c>
      <c r="AE288" s="88">
        <v>28046.531999999996</v>
      </c>
      <c r="AF288" s="88">
        <v>24368.94</v>
      </c>
      <c r="AG288" s="88">
        <v>29785.4</v>
      </c>
      <c r="AH288" s="88">
        <v>30217.935999999998</v>
      </c>
      <c r="AI288" s="88">
        <v>30321.984</v>
      </c>
      <c r="AJ288" s="88">
        <v>28744.072</v>
      </c>
      <c r="AL288" s="40"/>
      <c r="AM288" s="90"/>
      <c r="AN288" s="90"/>
      <c r="AO288" s="90"/>
      <c r="AP288" s="90"/>
      <c r="AQ288" s="90"/>
      <c r="AR288" s="90"/>
      <c r="AS288" s="90"/>
      <c r="AU288" s="40"/>
      <c r="AV288" s="89"/>
      <c r="AW288" s="89"/>
      <c r="AX288" s="89"/>
      <c r="AY288" s="89"/>
      <c r="AZ288" s="89"/>
      <c r="BA288" s="89"/>
      <c r="BB288" s="89"/>
    </row>
    <row r="289" spans="2:54" s="97" customFormat="1" ht="12" x14ac:dyDescent="0.2">
      <c r="B289" s="98"/>
      <c r="C289" s="40" t="s">
        <v>76</v>
      </c>
      <c r="D289" s="103" t="s">
        <v>7</v>
      </c>
      <c r="F289" s="40" t="s">
        <v>74</v>
      </c>
      <c r="G289" s="88">
        <v>347429</v>
      </c>
      <c r="H289" s="88">
        <v>345012</v>
      </c>
      <c r="I289" s="88">
        <v>348475</v>
      </c>
      <c r="J289" s="88">
        <v>324172</v>
      </c>
      <c r="K289" s="88">
        <v>331667</v>
      </c>
      <c r="L289" s="88">
        <v>326041</v>
      </c>
      <c r="M289" s="88">
        <v>324803</v>
      </c>
      <c r="N289" s="108"/>
      <c r="Q289" s="40" t="s">
        <v>74</v>
      </c>
      <c r="R289" s="18">
        <v>4.0999999999999996</v>
      </c>
      <c r="S289" s="18">
        <v>4.7</v>
      </c>
      <c r="T289" s="18">
        <v>4.0999999999999996</v>
      </c>
      <c r="U289" s="18">
        <v>4.5</v>
      </c>
      <c r="V289" s="18">
        <v>4.8</v>
      </c>
      <c r="W289" s="18">
        <v>5.2</v>
      </c>
      <c r="X289" s="18">
        <v>5.4</v>
      </c>
      <c r="AC289" s="40" t="s">
        <v>74</v>
      </c>
      <c r="AD289" s="88">
        <v>28489.178</v>
      </c>
      <c r="AE289" s="88">
        <v>32431.128000000004</v>
      </c>
      <c r="AF289" s="88">
        <v>28574.949999999997</v>
      </c>
      <c r="AG289" s="88">
        <v>29175.48</v>
      </c>
      <c r="AH289" s="88">
        <v>31840.031999999996</v>
      </c>
      <c r="AI289" s="88">
        <v>33908.263999999996</v>
      </c>
      <c r="AJ289" s="88">
        <v>35078.724000000002</v>
      </c>
      <c r="AL289" s="40"/>
      <c r="AM289" s="90"/>
      <c r="AN289" s="90"/>
      <c r="AO289" s="90"/>
      <c r="AP289" s="90"/>
      <c r="AQ289" s="90"/>
      <c r="AR289" s="90"/>
      <c r="AS289" s="90"/>
      <c r="AU289" s="40"/>
      <c r="AV289" s="89"/>
      <c r="AW289" s="89"/>
      <c r="AX289" s="89"/>
      <c r="AY289" s="89"/>
      <c r="AZ289" s="89"/>
      <c r="BA289" s="89"/>
      <c r="BB289" s="89"/>
    </row>
    <row r="290" spans="2:54" s="97" customFormat="1" ht="12" x14ac:dyDescent="0.2">
      <c r="B290" s="105"/>
      <c r="C290" s="106" t="s">
        <v>76</v>
      </c>
      <c r="D290" s="104" t="s">
        <v>7</v>
      </c>
      <c r="E290" s="107"/>
      <c r="F290" s="106" t="s">
        <v>75</v>
      </c>
      <c r="G290" s="88">
        <v>855648</v>
      </c>
      <c r="H290" s="88">
        <v>870523</v>
      </c>
      <c r="I290" s="88">
        <v>940753</v>
      </c>
      <c r="J290" s="88">
        <v>1006616</v>
      </c>
      <c r="K290" s="88">
        <v>1148171</v>
      </c>
      <c r="L290" s="88">
        <v>1215452</v>
      </c>
      <c r="M290" s="88">
        <v>1342560</v>
      </c>
      <c r="N290" s="108"/>
      <c r="Q290" s="106" t="s">
        <v>75</v>
      </c>
      <c r="R290" s="18">
        <v>2.4</v>
      </c>
      <c r="S290" s="18">
        <v>2.8</v>
      </c>
      <c r="T290" s="18">
        <v>2.4</v>
      </c>
      <c r="U290" s="18">
        <v>1.7</v>
      </c>
      <c r="V290" s="18">
        <v>2.4</v>
      </c>
      <c r="W290" s="18">
        <v>2</v>
      </c>
      <c r="X290" s="18">
        <v>2.7</v>
      </c>
      <c r="AC290" s="106" t="s">
        <v>75</v>
      </c>
      <c r="AD290" s="88">
        <v>41071.103999999999</v>
      </c>
      <c r="AE290" s="88">
        <v>48749.288</v>
      </c>
      <c r="AF290" s="88">
        <v>45156.143999999993</v>
      </c>
      <c r="AG290" s="88">
        <v>34224.943999999996</v>
      </c>
      <c r="AH290" s="88">
        <v>55112.207999999999</v>
      </c>
      <c r="AI290" s="88">
        <v>48618.080000000002</v>
      </c>
      <c r="AJ290" s="88">
        <v>72498.240000000005</v>
      </c>
      <c r="AL290" s="106"/>
      <c r="AM290" s="90"/>
      <c r="AN290" s="90"/>
      <c r="AO290" s="90"/>
      <c r="AP290" s="90"/>
      <c r="AQ290" s="90"/>
      <c r="AR290" s="90"/>
      <c r="AS290" s="90"/>
      <c r="AU290" s="106"/>
      <c r="AV290" s="89"/>
      <c r="AW290" s="89"/>
      <c r="AX290" s="89"/>
      <c r="AY290" s="89"/>
      <c r="AZ290" s="89"/>
      <c r="BA290" s="89"/>
      <c r="BB290" s="89"/>
    </row>
    <row r="291" spans="2:54" x14ac:dyDescent="0.25">
      <c r="F291"/>
    </row>
    <row r="292" spans="2:54" x14ac:dyDescent="0.25">
      <c r="F292"/>
    </row>
    <row r="293" spans="2:54" x14ac:dyDescent="0.25">
      <c r="F293"/>
    </row>
    <row r="294" spans="2:54" x14ac:dyDescent="0.25">
      <c r="F294"/>
    </row>
    <row r="295" spans="2:54" x14ac:dyDescent="0.25">
      <c r="F295"/>
    </row>
    <row r="296" spans="2:54" x14ac:dyDescent="0.25">
      <c r="F296"/>
    </row>
    <row r="297" spans="2:54" x14ac:dyDescent="0.25">
      <c r="F297"/>
    </row>
    <row r="298" spans="2:54" x14ac:dyDescent="0.25">
      <c r="F298"/>
    </row>
    <row r="299" spans="2:54" x14ac:dyDescent="0.25">
      <c r="F299"/>
    </row>
    <row r="300" spans="2:54" x14ac:dyDescent="0.25">
      <c r="F300"/>
    </row>
    <row r="301" spans="2:54" x14ac:dyDescent="0.25">
      <c r="F301"/>
    </row>
    <row r="302" spans="2:54" x14ac:dyDescent="0.25">
      <c r="F302"/>
    </row>
    <row r="303" spans="2:54" x14ac:dyDescent="0.25">
      <c r="F303"/>
    </row>
    <row r="304" spans="2:54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</sheetData>
  <sortState ref="C107:DM145">
    <sortCondition ref="D107:D145"/>
    <sortCondition ref="C107:C145"/>
    <sortCondition ref="E107:E145"/>
  </sortState>
  <conditionalFormatting sqref="K98:K101">
    <cfRule type="containsText" dxfId="7" priority="7" operator="containsText" text="no">
      <formula>NOT(ISERROR(SEARCH("no",K98)))</formula>
    </cfRule>
  </conditionalFormatting>
  <conditionalFormatting sqref="T98:T101">
    <cfRule type="containsText" dxfId="6" priority="6" operator="containsText" text="no">
      <formula>NOT(ISERROR(SEARCH("no",T98)))</formula>
    </cfRule>
  </conditionalFormatting>
  <conditionalFormatting sqref="AB98:AB101">
    <cfRule type="containsText" dxfId="5" priority="5" operator="containsText" text="no">
      <formula>NOT(ISERROR(SEARCH("no",AB98)))</formula>
    </cfRule>
  </conditionalFormatting>
  <conditionalFormatting sqref="K97">
    <cfRule type="containsText" dxfId="4" priority="4" operator="containsText" text="no">
      <formula>NOT(ISERROR(SEARCH("no",K97)))</formula>
    </cfRule>
  </conditionalFormatting>
  <conditionalFormatting sqref="K96">
    <cfRule type="containsText" dxfId="3" priority="3" operator="containsText" text="no">
      <formula>NOT(ISERROR(SEARCH("no",K96)))</formula>
    </cfRule>
  </conditionalFormatting>
  <conditionalFormatting sqref="T97">
    <cfRule type="containsText" dxfId="2" priority="2" operator="containsText" text="no">
      <formula>NOT(ISERROR(SEARCH("no",T97)))</formula>
    </cfRule>
  </conditionalFormatting>
  <conditionalFormatting sqref="AB97">
    <cfRule type="containsText" dxfId="1" priority="1" operator="containsText" text="no">
      <formula>NOT(ISERROR(SEARCH("no",AB97)))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Drop Down 1">
              <controlPr defaultSize="0" autoLine="0" autoPict="0">
                <anchor moveWithCells="1">
                  <from>
                    <xdr:col>5</xdr:col>
                    <xdr:colOff>47625</xdr:colOff>
                    <xdr:row>3</xdr:row>
                    <xdr:rowOff>0</xdr:rowOff>
                  </from>
                  <to>
                    <xdr:col>8</xdr:col>
                    <xdr:colOff>295275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Drop Down 2">
              <controlPr defaultSize="0" autoLine="0" autoPict="0">
                <anchor moveWithCells="1">
                  <from>
                    <xdr:col>5</xdr:col>
                    <xdr:colOff>47625</xdr:colOff>
                    <xdr:row>5</xdr:row>
                    <xdr:rowOff>0</xdr:rowOff>
                  </from>
                  <to>
                    <xdr:col>8</xdr:col>
                    <xdr:colOff>295275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O409"/>
  <sheetViews>
    <sheetView showZeros="0" topLeftCell="C31" zoomScale="70" zoomScaleNormal="70" workbookViewId="0">
      <selection activeCell="C52" sqref="A52:XFD52"/>
    </sheetView>
  </sheetViews>
  <sheetFormatPr defaultRowHeight="15" x14ac:dyDescent="0.25"/>
  <cols>
    <col min="1" max="2" width="0" hidden="1" customWidth="1"/>
    <col min="4" max="4" width="9.140625" style="5"/>
    <col min="5" max="5" width="9.5703125" customWidth="1"/>
    <col min="6" max="6" width="9.5703125" style="4" customWidth="1"/>
    <col min="7" max="15" width="9.5703125" customWidth="1"/>
    <col min="16" max="16" width="9.5703125" style="4" customWidth="1"/>
    <col min="17" max="27" width="9.5703125" customWidth="1"/>
    <col min="28" max="28" width="9.42578125" style="4" customWidth="1"/>
    <col min="29" max="33" width="9.42578125" customWidth="1"/>
  </cols>
  <sheetData>
    <row r="1" spans="2:29" ht="15.75" thickBot="1" x14ac:dyDescent="0.3"/>
    <row r="2" spans="2:29" x14ac:dyDescent="0.25"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</row>
    <row r="3" spans="2:29" ht="21" x14ac:dyDescent="0.25">
      <c r="E3" s="32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157" t="s">
        <v>102</v>
      </c>
      <c r="Y3" s="34"/>
      <c r="Z3" s="34"/>
      <c r="AA3" s="34"/>
      <c r="AB3" s="34"/>
      <c r="AC3" s="35"/>
    </row>
    <row r="4" spans="2:29" ht="33.75" x14ac:dyDescent="0.25">
      <c r="E4" s="32"/>
      <c r="F4" s="34"/>
      <c r="G4" s="34"/>
      <c r="H4" s="34"/>
      <c r="I4" s="34"/>
      <c r="J4" s="34"/>
      <c r="K4" s="33" t="s">
        <v>22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5"/>
    </row>
    <row r="5" spans="2:29" ht="15.75" x14ac:dyDescent="0.25">
      <c r="E5" s="32"/>
      <c r="F5" s="34"/>
      <c r="G5" s="34"/>
      <c r="H5" s="34"/>
      <c r="I5" s="34"/>
      <c r="J5" s="34"/>
      <c r="K5" s="36" t="s">
        <v>45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5"/>
    </row>
    <row r="6" spans="2:29" x14ac:dyDescent="0.25">
      <c r="E6" s="3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</row>
    <row r="7" spans="2:29" x14ac:dyDescent="0.25">
      <c r="E7" s="3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/>
    </row>
    <row r="8" spans="2:29" x14ac:dyDescent="0.25">
      <c r="E8" s="3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</row>
    <row r="9" spans="2:29" x14ac:dyDescent="0.25">
      <c r="E9" s="32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5"/>
    </row>
    <row r="10" spans="2:29" x14ac:dyDescent="0.25">
      <c r="E10" s="32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1" x14ac:dyDescent="0.25">
      <c r="B11" t="s">
        <v>8</v>
      </c>
      <c r="E11" s="32"/>
      <c r="F11" s="34"/>
      <c r="G11" s="157" t="s">
        <v>17</v>
      </c>
      <c r="H11" s="34"/>
      <c r="I11" s="34"/>
      <c r="J11" s="34"/>
      <c r="K11" s="34"/>
      <c r="L11" s="34"/>
      <c r="M11" s="34"/>
      <c r="N11" s="34"/>
      <c r="O11" s="34"/>
      <c r="P11" s="157" t="s">
        <v>17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2:29" x14ac:dyDescent="0.25">
      <c r="B12" t="s">
        <v>9</v>
      </c>
      <c r="E12" s="32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5"/>
    </row>
    <row r="13" spans="2:29" x14ac:dyDescent="0.25">
      <c r="B13" t="s">
        <v>10</v>
      </c>
      <c r="E13" s="32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</row>
    <row r="14" spans="2:29" x14ac:dyDescent="0.25">
      <c r="B14" s="28">
        <v>1</v>
      </c>
      <c r="E14" s="32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</row>
    <row r="15" spans="2:29" x14ac:dyDescent="0.25"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5"/>
    </row>
    <row r="16" spans="2:29" x14ac:dyDescent="0.25">
      <c r="B16" t="s">
        <v>6</v>
      </c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5"/>
    </row>
    <row r="17" spans="2:29" x14ac:dyDescent="0.25">
      <c r="B17" t="s">
        <v>7</v>
      </c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5"/>
    </row>
    <row r="18" spans="2:29" x14ac:dyDescent="0.25">
      <c r="B18" s="28">
        <v>2</v>
      </c>
      <c r="E18" s="32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5"/>
    </row>
    <row r="19" spans="2:29" x14ac:dyDescent="0.25"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</row>
    <row r="20" spans="2:29" x14ac:dyDescent="0.25">
      <c r="B20" t="s">
        <v>49</v>
      </c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5"/>
    </row>
    <row r="21" spans="2:29" x14ac:dyDescent="0.25">
      <c r="B21" s="28">
        <f>IF(B14=1,0,(IF(B14=2,7,(IF(B14=3,14)))))</f>
        <v>0</v>
      </c>
      <c r="E21" s="32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</row>
    <row r="22" spans="2:29" x14ac:dyDescent="0.25">
      <c r="E22" s="32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5"/>
    </row>
    <row r="23" spans="2:29" x14ac:dyDescent="0.25">
      <c r="B23" t="s">
        <v>50</v>
      </c>
      <c r="E23" s="32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5"/>
    </row>
    <row r="24" spans="2:29" x14ac:dyDescent="0.25">
      <c r="B24" s="28">
        <f>IF(B18=1,0,(IF(B18=2,21)))</f>
        <v>21</v>
      </c>
      <c r="E24" s="3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5"/>
    </row>
    <row r="25" spans="2:29" x14ac:dyDescent="0.25">
      <c r="E25" s="32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5"/>
    </row>
    <row r="26" spans="2:29" x14ac:dyDescent="0.25">
      <c r="E26" s="3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5"/>
    </row>
    <row r="27" spans="2:29" ht="15.75" x14ac:dyDescent="0.25">
      <c r="E27" s="32"/>
      <c r="F27" s="36" t="s">
        <v>52</v>
      </c>
      <c r="G27" s="34"/>
      <c r="H27" s="34"/>
      <c r="I27" s="34"/>
      <c r="J27" s="34"/>
      <c r="K27" s="34"/>
      <c r="L27" s="34"/>
      <c r="M27" s="34"/>
      <c r="N27" s="34"/>
      <c r="O27" s="36" t="s">
        <v>53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</row>
    <row r="28" spans="2:29" ht="15.75" x14ac:dyDescent="0.25">
      <c r="E28" s="37"/>
      <c r="F28" s="56" t="s">
        <v>17</v>
      </c>
      <c r="G28" s="36"/>
      <c r="H28" s="36"/>
      <c r="I28" s="36"/>
      <c r="J28" s="36"/>
      <c r="K28" s="36"/>
      <c r="L28" s="36"/>
      <c r="M28" s="36"/>
      <c r="N28" s="36"/>
      <c r="O28" s="56" t="s">
        <v>17</v>
      </c>
      <c r="P28" s="36"/>
      <c r="Q28" s="36"/>
      <c r="R28" s="36"/>
      <c r="S28" s="36"/>
      <c r="T28" s="36"/>
      <c r="U28" s="36"/>
      <c r="V28" s="36"/>
      <c r="W28" s="34"/>
      <c r="X28" s="34"/>
      <c r="Y28" s="34"/>
      <c r="Z28" s="34"/>
      <c r="AA28" s="34"/>
      <c r="AB28" s="34"/>
      <c r="AC28" s="38"/>
    </row>
    <row r="29" spans="2:29" x14ac:dyDescent="0.25">
      <c r="E29" s="32"/>
      <c r="F29" s="39" t="s">
        <v>54</v>
      </c>
      <c r="G29" s="127" t="s">
        <v>0</v>
      </c>
      <c r="H29" s="127" t="s">
        <v>14</v>
      </c>
      <c r="I29" s="39" t="s">
        <v>15</v>
      </c>
      <c r="J29" s="39" t="s">
        <v>5</v>
      </c>
      <c r="K29" s="39" t="s">
        <v>11</v>
      </c>
      <c r="L29" s="39" t="s">
        <v>16</v>
      </c>
      <c r="M29" s="39" t="s">
        <v>29</v>
      </c>
      <c r="N29" s="34"/>
      <c r="O29" s="39" t="s">
        <v>54</v>
      </c>
      <c r="P29" s="127" t="s">
        <v>0</v>
      </c>
      <c r="Q29" s="127" t="s">
        <v>14</v>
      </c>
      <c r="R29" s="39" t="s">
        <v>15</v>
      </c>
      <c r="S29" s="39" t="s">
        <v>5</v>
      </c>
      <c r="T29" s="39" t="s">
        <v>11</v>
      </c>
      <c r="U29" s="39" t="s">
        <v>16</v>
      </c>
      <c r="V29" s="39" t="s">
        <v>29</v>
      </c>
      <c r="W29" s="34"/>
      <c r="X29" s="34"/>
      <c r="Y29" s="34"/>
      <c r="Z29" s="34"/>
      <c r="AA29" s="34"/>
      <c r="AB29" s="34"/>
      <c r="AC29" s="35"/>
    </row>
    <row r="30" spans="2:29" x14ac:dyDescent="0.25">
      <c r="E30" s="32"/>
      <c r="F30" s="55" t="str">
        <f>D65</f>
        <v>5 to 11</v>
      </c>
      <c r="G30" s="128">
        <f t="shared" ref="G30:M31" si="0">N65</f>
        <v>119477</v>
      </c>
      <c r="H30" s="128">
        <f t="shared" si="0"/>
        <v>93765</v>
      </c>
      <c r="I30" s="41">
        <f t="shared" si="0"/>
        <v>100689</v>
      </c>
      <c r="J30" s="41">
        <f t="shared" si="0"/>
        <v>103660</v>
      </c>
      <c r="K30" s="41">
        <f t="shared" si="0"/>
        <v>84701</v>
      </c>
      <c r="L30" s="41">
        <f t="shared" si="0"/>
        <v>101741</v>
      </c>
      <c r="M30" s="41">
        <f t="shared" si="0"/>
        <v>68501</v>
      </c>
      <c r="N30" s="34"/>
      <c r="O30" s="55" t="str">
        <f>F30</f>
        <v>5 to 11</v>
      </c>
      <c r="P30" s="128">
        <f t="shared" ref="P30:V31" si="1">V65</f>
        <v>72058</v>
      </c>
      <c r="Q30" s="128">
        <f t="shared" si="1"/>
        <v>62729</v>
      </c>
      <c r="R30" s="41">
        <f t="shared" si="1"/>
        <v>62377</v>
      </c>
      <c r="S30" s="41">
        <f t="shared" si="1"/>
        <v>59937</v>
      </c>
      <c r="T30" s="41">
        <f t="shared" si="1"/>
        <v>55702</v>
      </c>
      <c r="U30" s="41">
        <f t="shared" si="1"/>
        <v>42031</v>
      </c>
      <c r="V30" s="41">
        <f t="shared" si="1"/>
        <v>40694</v>
      </c>
      <c r="W30" s="34"/>
      <c r="X30" s="34"/>
      <c r="Y30" s="34"/>
      <c r="Z30" s="34"/>
      <c r="AA30" s="34"/>
      <c r="AB30" s="34"/>
      <c r="AC30" s="35"/>
    </row>
    <row r="31" spans="2:29" x14ac:dyDescent="0.25">
      <c r="E31" s="42"/>
      <c r="F31" s="55" t="str">
        <f>D66</f>
        <v>12 to 14</v>
      </c>
      <c r="G31" s="128">
        <f t="shared" si="0"/>
        <v>497645</v>
      </c>
      <c r="H31" s="128">
        <f t="shared" si="0"/>
        <v>487963</v>
      </c>
      <c r="I31" s="41">
        <f t="shared" si="0"/>
        <v>495113</v>
      </c>
      <c r="J31" s="41">
        <f t="shared" si="0"/>
        <v>509012</v>
      </c>
      <c r="K31" s="41">
        <f t="shared" si="0"/>
        <v>414327</v>
      </c>
      <c r="L31" s="41">
        <f t="shared" si="0"/>
        <v>410418</v>
      </c>
      <c r="M31" s="41">
        <f t="shared" si="0"/>
        <v>331889</v>
      </c>
      <c r="N31" s="34"/>
      <c r="O31" s="55" t="str">
        <f>F31</f>
        <v>12 to 14</v>
      </c>
      <c r="P31" s="128">
        <f t="shared" si="1"/>
        <v>347949</v>
      </c>
      <c r="Q31" s="128">
        <f t="shared" si="1"/>
        <v>397194</v>
      </c>
      <c r="R31" s="41">
        <f t="shared" si="1"/>
        <v>402105</v>
      </c>
      <c r="S31" s="41">
        <f t="shared" si="1"/>
        <v>388672</v>
      </c>
      <c r="T31" s="41">
        <f t="shared" si="1"/>
        <v>348959</v>
      </c>
      <c r="U31" s="41">
        <f t="shared" si="1"/>
        <v>296008</v>
      </c>
      <c r="V31" s="41">
        <f t="shared" si="1"/>
        <v>274321</v>
      </c>
      <c r="W31" s="34"/>
      <c r="X31" s="34"/>
      <c r="Y31" s="34"/>
      <c r="Z31" s="34"/>
      <c r="AA31" s="34"/>
      <c r="AB31" s="34"/>
      <c r="AC31" s="43"/>
    </row>
    <row r="32" spans="2:29" x14ac:dyDescent="0.25">
      <c r="E32" s="42"/>
      <c r="F32" s="55" t="s">
        <v>36</v>
      </c>
      <c r="G32" s="128">
        <f t="shared" ref="G32:M32" si="2">N69</f>
        <v>692671</v>
      </c>
      <c r="H32" s="128">
        <f t="shared" si="2"/>
        <v>663031</v>
      </c>
      <c r="I32" s="128">
        <f t="shared" si="2"/>
        <v>650970</v>
      </c>
      <c r="J32" s="128">
        <f t="shared" si="2"/>
        <v>629462</v>
      </c>
      <c r="K32" s="128">
        <f t="shared" si="2"/>
        <v>665244</v>
      </c>
      <c r="L32" s="128">
        <f t="shared" si="2"/>
        <v>649562</v>
      </c>
      <c r="M32" s="128">
        <f t="shared" si="2"/>
        <v>691100</v>
      </c>
      <c r="N32" s="34"/>
      <c r="O32" s="55" t="s">
        <v>36</v>
      </c>
      <c r="P32" s="128">
        <f t="shared" ref="P32:V32" si="3">V69</f>
        <v>589862</v>
      </c>
      <c r="Q32" s="128">
        <f t="shared" si="3"/>
        <v>677034</v>
      </c>
      <c r="R32" s="128">
        <f t="shared" si="3"/>
        <v>662745</v>
      </c>
      <c r="S32" s="128">
        <f t="shared" si="3"/>
        <v>670938</v>
      </c>
      <c r="T32" s="128">
        <f t="shared" si="3"/>
        <v>650991</v>
      </c>
      <c r="U32" s="128">
        <f t="shared" si="3"/>
        <v>702005</v>
      </c>
      <c r="V32" s="128">
        <f t="shared" si="3"/>
        <v>685259</v>
      </c>
      <c r="W32" s="34"/>
      <c r="X32" s="34"/>
      <c r="Y32" s="34"/>
      <c r="Z32" s="34"/>
      <c r="AA32" s="34"/>
      <c r="AB32" s="34"/>
      <c r="AC32" s="43"/>
    </row>
    <row r="33" spans="5:29" x14ac:dyDescent="0.25">
      <c r="E33" s="42"/>
      <c r="F33" s="55" t="s">
        <v>27</v>
      </c>
      <c r="G33" s="128"/>
      <c r="H33" s="128"/>
      <c r="I33" s="41">
        <f>P67</f>
        <v>500379</v>
      </c>
      <c r="J33" s="41">
        <f t="shared" ref="J33:M33" si="4">Q67</f>
        <v>468672</v>
      </c>
      <c r="K33" s="41">
        <f t="shared" si="4"/>
        <v>479318</v>
      </c>
      <c r="L33" s="41">
        <f t="shared" si="4"/>
        <v>463732</v>
      </c>
      <c r="M33" s="41">
        <f t="shared" si="4"/>
        <v>469789</v>
      </c>
      <c r="N33" s="34"/>
      <c r="O33" s="55" t="s">
        <v>27</v>
      </c>
      <c r="P33" s="128"/>
      <c r="Q33" s="128"/>
      <c r="R33" s="41">
        <f>X67</f>
        <v>501717</v>
      </c>
      <c r="S33" s="41">
        <f t="shared" ref="S33:V33" si="5">Y67</f>
        <v>498875</v>
      </c>
      <c r="T33" s="41">
        <f t="shared" si="5"/>
        <v>455867</v>
      </c>
      <c r="U33" s="41">
        <f t="shared" si="5"/>
        <v>458923</v>
      </c>
      <c r="V33" s="41">
        <f t="shared" si="5"/>
        <v>418449</v>
      </c>
      <c r="W33" s="34"/>
      <c r="X33" s="34"/>
      <c r="Y33" s="34"/>
      <c r="Z33" s="34"/>
      <c r="AA33" s="34"/>
      <c r="AB33" s="34"/>
      <c r="AC33" s="43"/>
    </row>
    <row r="34" spans="5:29" x14ac:dyDescent="0.25">
      <c r="E34" s="32"/>
      <c r="F34" s="55" t="s">
        <v>28</v>
      </c>
      <c r="I34" s="41">
        <f>P68</f>
        <v>150591</v>
      </c>
      <c r="J34" s="41">
        <f t="shared" ref="J34:M34" si="6">Q68</f>
        <v>160790</v>
      </c>
      <c r="K34" s="41">
        <f t="shared" si="6"/>
        <v>185926</v>
      </c>
      <c r="L34" s="41">
        <f t="shared" si="6"/>
        <v>185830</v>
      </c>
      <c r="M34" s="41">
        <f t="shared" si="6"/>
        <v>221311</v>
      </c>
      <c r="N34" s="34"/>
      <c r="O34" s="55" t="str">
        <f>F34</f>
        <v>18 to 19</v>
      </c>
      <c r="R34" s="41">
        <f>X68</f>
        <v>161028</v>
      </c>
      <c r="S34" s="41">
        <f t="shared" ref="S34:V34" si="7">Y68</f>
        <v>172063</v>
      </c>
      <c r="T34" s="41">
        <f t="shared" si="7"/>
        <v>195124</v>
      </c>
      <c r="U34" s="41">
        <f t="shared" si="7"/>
        <v>243082</v>
      </c>
      <c r="V34" s="41">
        <f t="shared" si="7"/>
        <v>266810</v>
      </c>
      <c r="W34" s="34"/>
      <c r="X34" s="34"/>
      <c r="Y34" s="34"/>
      <c r="Z34" s="34"/>
      <c r="AA34" s="34"/>
      <c r="AB34" s="34"/>
      <c r="AC34" s="35"/>
    </row>
    <row r="35" spans="5:29" x14ac:dyDescent="0.25">
      <c r="E35" s="32"/>
      <c r="F35" s="55" t="str">
        <f>D70</f>
        <v>Over 20</v>
      </c>
      <c r="G35" s="128">
        <f t="shared" ref="G35:M35" si="8">N70</f>
        <v>85202</v>
      </c>
      <c r="H35" s="128">
        <f t="shared" si="8"/>
        <v>92236</v>
      </c>
      <c r="I35" s="41">
        <f t="shared" si="8"/>
        <v>60500</v>
      </c>
      <c r="J35" s="41">
        <f t="shared" si="8"/>
        <v>95050</v>
      </c>
      <c r="K35" s="41">
        <f t="shared" si="8"/>
        <v>78316</v>
      </c>
      <c r="L35" s="41">
        <f t="shared" si="8"/>
        <v>110842</v>
      </c>
      <c r="M35" s="41">
        <f t="shared" si="8"/>
        <v>115968</v>
      </c>
      <c r="N35" s="34"/>
      <c r="O35" s="55" t="str">
        <f>F35</f>
        <v>Over 20</v>
      </c>
      <c r="P35" s="128">
        <f t="shared" ref="P35:V35" si="9">V70</f>
        <v>95881</v>
      </c>
      <c r="Q35" s="128">
        <f t="shared" si="9"/>
        <v>88422</v>
      </c>
      <c r="R35" s="41">
        <f t="shared" si="9"/>
        <v>88213</v>
      </c>
      <c r="S35" s="41">
        <f t="shared" si="9"/>
        <v>115558</v>
      </c>
      <c r="T35" s="41">
        <f t="shared" si="9"/>
        <v>116802</v>
      </c>
      <c r="U35" s="41">
        <f t="shared" si="9"/>
        <v>128756</v>
      </c>
      <c r="V35" s="41">
        <f t="shared" si="9"/>
        <v>162403</v>
      </c>
      <c r="W35" s="34"/>
      <c r="X35" s="34"/>
      <c r="Y35" s="34"/>
      <c r="Z35" s="34"/>
      <c r="AA35" s="34"/>
      <c r="AB35" s="34"/>
      <c r="AC35" s="35"/>
    </row>
    <row r="36" spans="5:29" ht="15.75" x14ac:dyDescent="0.25">
      <c r="E36" s="32"/>
      <c r="F36" s="56" t="s">
        <v>32</v>
      </c>
      <c r="G36" s="129"/>
      <c r="H36" s="129"/>
      <c r="I36" s="34"/>
      <c r="J36" s="34"/>
      <c r="K36" s="34"/>
      <c r="L36" s="34"/>
      <c r="M36" s="34"/>
      <c r="N36" s="34"/>
      <c r="O36" s="56" t="s">
        <v>32</v>
      </c>
      <c r="P36" s="129"/>
      <c r="Q36" s="129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5:29" x14ac:dyDescent="0.25">
      <c r="E37" s="32"/>
      <c r="F37" s="55" t="str">
        <f>F30</f>
        <v>5 to 11</v>
      </c>
      <c r="G37" s="128">
        <f t="shared" ref="G37:M38" si="10">N83</f>
        <v>17443.642</v>
      </c>
      <c r="H37" s="128">
        <f t="shared" si="10"/>
        <v>16502.640000000003</v>
      </c>
      <c r="I37" s="41">
        <f t="shared" si="10"/>
        <v>14700.593999999999</v>
      </c>
      <c r="J37" s="41">
        <f t="shared" si="10"/>
        <v>16792.919999999998</v>
      </c>
      <c r="K37" s="41">
        <f t="shared" si="10"/>
        <v>16940.2</v>
      </c>
      <c r="L37" s="41">
        <f t="shared" si="10"/>
        <v>18923.826000000001</v>
      </c>
      <c r="M37" s="41">
        <f t="shared" si="10"/>
        <v>14796.216</v>
      </c>
      <c r="N37" s="34"/>
      <c r="O37" s="55" t="str">
        <f>O30</f>
        <v>5 to 11</v>
      </c>
      <c r="P37" s="128">
        <f t="shared" ref="P37:V38" si="11">V83</f>
        <v>12682.208000000001</v>
      </c>
      <c r="Q37" s="128">
        <f t="shared" si="11"/>
        <v>13674.921999999999</v>
      </c>
      <c r="R37" s="41">
        <f t="shared" si="11"/>
        <v>11851.63</v>
      </c>
      <c r="S37" s="41">
        <f t="shared" si="11"/>
        <v>13306.013999999999</v>
      </c>
      <c r="T37" s="41">
        <f t="shared" si="11"/>
        <v>13479.883999999998</v>
      </c>
      <c r="U37" s="41">
        <f t="shared" si="11"/>
        <v>12693.361999999999</v>
      </c>
      <c r="V37" s="41">
        <f t="shared" si="11"/>
        <v>11231.544000000002</v>
      </c>
      <c r="W37" s="34"/>
      <c r="X37" s="34"/>
      <c r="Y37" s="34"/>
      <c r="Z37" s="34"/>
      <c r="AA37" s="34"/>
      <c r="AB37" s="34"/>
      <c r="AC37" s="35"/>
    </row>
    <row r="38" spans="5:29" x14ac:dyDescent="0.25">
      <c r="E38" s="32"/>
      <c r="F38" s="55" t="str">
        <f>F31</f>
        <v>12 to 14</v>
      </c>
      <c r="G38" s="128">
        <f t="shared" si="10"/>
        <v>34835.15</v>
      </c>
      <c r="H38" s="128">
        <f t="shared" si="10"/>
        <v>36109.262000000002</v>
      </c>
      <c r="I38" s="41">
        <f t="shared" si="10"/>
        <v>31687.232000000004</v>
      </c>
      <c r="J38" s="41">
        <f t="shared" si="10"/>
        <v>34612.815999999999</v>
      </c>
      <c r="K38" s="41">
        <f t="shared" si="10"/>
        <v>35632.121999999996</v>
      </c>
      <c r="L38" s="41">
        <f t="shared" si="10"/>
        <v>36937.620000000003</v>
      </c>
      <c r="M38" s="41">
        <f t="shared" si="10"/>
        <v>31861.343999999997</v>
      </c>
      <c r="N38" s="34"/>
      <c r="O38" s="55" t="str">
        <f>O31</f>
        <v>12 to 14</v>
      </c>
      <c r="P38" s="128">
        <f t="shared" si="11"/>
        <v>28531.817999999999</v>
      </c>
      <c r="Q38" s="128">
        <f t="shared" si="11"/>
        <v>34158.684000000001</v>
      </c>
      <c r="R38" s="41">
        <f t="shared" si="11"/>
        <v>28147.35</v>
      </c>
      <c r="S38" s="41">
        <f t="shared" si="11"/>
        <v>32648.448000000004</v>
      </c>
      <c r="T38" s="41">
        <f t="shared" si="11"/>
        <v>35593.817999999999</v>
      </c>
      <c r="U38" s="41">
        <f t="shared" si="11"/>
        <v>33744.912000000004</v>
      </c>
      <c r="V38" s="41">
        <f t="shared" si="11"/>
        <v>29078.026000000002</v>
      </c>
      <c r="W38" s="34"/>
      <c r="X38" s="34"/>
      <c r="Y38" s="34"/>
      <c r="Z38" s="34"/>
      <c r="AA38" s="34"/>
      <c r="AB38" s="34"/>
      <c r="AC38" s="35"/>
    </row>
    <row r="39" spans="5:29" x14ac:dyDescent="0.25">
      <c r="E39" s="32"/>
      <c r="F39" s="55" t="s">
        <v>36</v>
      </c>
      <c r="G39" s="128">
        <f t="shared" ref="G39:M39" si="12">N87</f>
        <v>42945.601999999999</v>
      </c>
      <c r="H39" s="128">
        <f t="shared" si="12"/>
        <v>46412.17</v>
      </c>
      <c r="I39" s="128">
        <f t="shared" si="12"/>
        <v>40360.14</v>
      </c>
      <c r="J39" s="128">
        <f t="shared" si="12"/>
        <v>42803.415999999997</v>
      </c>
      <c r="K39" s="128">
        <f t="shared" si="12"/>
        <v>50558.543999999994</v>
      </c>
      <c r="L39" s="128">
        <f t="shared" si="12"/>
        <v>50665.835999999996</v>
      </c>
      <c r="M39" s="128">
        <f t="shared" si="12"/>
        <v>49759.199999999997</v>
      </c>
      <c r="N39" s="34"/>
      <c r="O39" s="55" t="s">
        <v>36</v>
      </c>
      <c r="P39" s="128">
        <f t="shared" ref="P39:V39" si="13">V87</f>
        <v>36571.443999999996</v>
      </c>
      <c r="Q39" s="128">
        <f t="shared" si="13"/>
        <v>47392.38</v>
      </c>
      <c r="R39" s="128">
        <f t="shared" si="13"/>
        <v>41090.19</v>
      </c>
      <c r="S39" s="128">
        <f t="shared" si="13"/>
        <v>45623.783999999992</v>
      </c>
      <c r="T39" s="128">
        <f t="shared" si="13"/>
        <v>49475.315999999999</v>
      </c>
      <c r="U39" s="128">
        <f t="shared" si="13"/>
        <v>54756.39</v>
      </c>
      <c r="V39" s="128">
        <f t="shared" si="13"/>
        <v>49338.648000000001</v>
      </c>
      <c r="W39" s="34"/>
      <c r="X39" s="34"/>
      <c r="Y39" s="34"/>
      <c r="Z39" s="34"/>
      <c r="AA39" s="34"/>
      <c r="AB39" s="34"/>
      <c r="AC39" s="35"/>
    </row>
    <row r="40" spans="5:29" x14ac:dyDescent="0.25">
      <c r="E40" s="32"/>
      <c r="F40" s="55" t="s">
        <v>27</v>
      </c>
      <c r="G40" s="128"/>
      <c r="H40" s="128"/>
      <c r="I40" s="41">
        <f>P85</f>
        <v>31023.498000000003</v>
      </c>
      <c r="J40" s="41">
        <f t="shared" ref="J40:M40" si="14">Q85</f>
        <v>33744.383999999998</v>
      </c>
      <c r="K40" s="41">
        <f t="shared" si="14"/>
        <v>38345.440000000002</v>
      </c>
      <c r="L40" s="41">
        <f t="shared" si="14"/>
        <v>39880.951999999997</v>
      </c>
      <c r="M40" s="41">
        <f t="shared" si="14"/>
        <v>36643.541999999994</v>
      </c>
      <c r="N40" s="34"/>
      <c r="O40" s="55" t="s">
        <v>27</v>
      </c>
      <c r="P40" s="128"/>
      <c r="Q40" s="128"/>
      <c r="R40" s="41">
        <f>X85</f>
        <v>31106.453999999998</v>
      </c>
      <c r="S40" s="41">
        <f t="shared" ref="S40:V40" si="15">Y85</f>
        <v>35919</v>
      </c>
      <c r="T40" s="41">
        <f t="shared" si="15"/>
        <v>36469.360000000001</v>
      </c>
      <c r="U40" s="41">
        <f t="shared" si="15"/>
        <v>39467.377999999997</v>
      </c>
      <c r="V40" s="41">
        <f t="shared" si="15"/>
        <v>35149.716</v>
      </c>
      <c r="W40" s="34"/>
      <c r="X40" s="34"/>
      <c r="Y40" s="34"/>
      <c r="Z40" s="34"/>
      <c r="AA40" s="34"/>
      <c r="AB40" s="34"/>
      <c r="AC40" s="35"/>
    </row>
    <row r="41" spans="5:29" x14ac:dyDescent="0.25">
      <c r="E41" s="32"/>
      <c r="F41" s="55" t="str">
        <f>F34</f>
        <v>18 to 19</v>
      </c>
      <c r="I41" s="41">
        <f>P86</f>
        <v>17769.738000000001</v>
      </c>
      <c r="J41" s="41">
        <f t="shared" ref="J41:M41" si="16">Q86</f>
        <v>21224.28</v>
      </c>
      <c r="K41" s="41">
        <f t="shared" si="16"/>
        <v>26773.343999999997</v>
      </c>
      <c r="L41" s="41">
        <f t="shared" si="16"/>
        <v>28246.16</v>
      </c>
      <c r="M41" s="41">
        <f t="shared" si="16"/>
        <v>26999.941999999995</v>
      </c>
      <c r="N41" s="34"/>
      <c r="O41" s="55" t="str">
        <f>O34</f>
        <v>18 to 19</v>
      </c>
      <c r="R41" s="41">
        <f t="shared" ref="R41:V41" si="17">X86</f>
        <v>19001.304</v>
      </c>
      <c r="S41" s="41">
        <f t="shared" si="17"/>
        <v>22712.316000000003</v>
      </c>
      <c r="T41" s="41">
        <f t="shared" si="17"/>
        <v>28097.856</v>
      </c>
      <c r="U41" s="41">
        <f t="shared" si="17"/>
        <v>32086.824000000001</v>
      </c>
      <c r="V41" s="41">
        <f t="shared" si="17"/>
        <v>28281.86</v>
      </c>
      <c r="W41" s="34"/>
      <c r="X41" s="34"/>
      <c r="Y41" s="34"/>
      <c r="Z41" s="34"/>
      <c r="AA41" s="34"/>
      <c r="AB41" s="34"/>
      <c r="AC41" s="35"/>
    </row>
    <row r="42" spans="5:29" x14ac:dyDescent="0.25">
      <c r="E42" s="32"/>
      <c r="F42" s="55" t="str">
        <f>F35</f>
        <v>Over 20</v>
      </c>
      <c r="G42" s="128">
        <f t="shared" ref="G42:M42" si="18">N88</f>
        <v>13461.916000000001</v>
      </c>
      <c r="H42" s="128">
        <f t="shared" si="18"/>
        <v>16233.536</v>
      </c>
      <c r="I42" s="41">
        <f t="shared" si="18"/>
        <v>11495</v>
      </c>
      <c r="J42" s="41">
        <f t="shared" si="18"/>
        <v>16158.5</v>
      </c>
      <c r="K42" s="41">
        <f t="shared" si="18"/>
        <v>16133.096000000001</v>
      </c>
      <c r="L42" s="41">
        <f t="shared" si="18"/>
        <v>20616.612000000001</v>
      </c>
      <c r="M42" s="41">
        <f t="shared" si="18"/>
        <v>19946.495999999999</v>
      </c>
      <c r="N42" s="34"/>
      <c r="O42" s="55" t="str">
        <f>O35</f>
        <v>Over 20</v>
      </c>
      <c r="P42" s="128">
        <f t="shared" ref="P42:U42" si="19">W88</f>
        <v>15915.96</v>
      </c>
      <c r="Q42" s="128">
        <f t="shared" si="19"/>
        <v>14114.08</v>
      </c>
      <c r="R42" s="41">
        <f t="shared" si="19"/>
        <v>18720.395999999997</v>
      </c>
      <c r="S42" s="41">
        <f t="shared" si="19"/>
        <v>21024.36</v>
      </c>
      <c r="T42" s="41">
        <f t="shared" si="19"/>
        <v>21373.495999999999</v>
      </c>
      <c r="U42" s="41">
        <f t="shared" si="19"/>
        <v>22736.42</v>
      </c>
      <c r="V42" s="41">
        <f>AB88</f>
        <v>22736.42</v>
      </c>
      <c r="W42" s="34"/>
      <c r="X42" s="34"/>
      <c r="Y42" s="34"/>
      <c r="Z42" s="34"/>
      <c r="AA42" s="34"/>
      <c r="AB42" s="34"/>
      <c r="AC42" s="35"/>
    </row>
    <row r="43" spans="5:29" x14ac:dyDescent="0.25">
      <c r="E43" s="32"/>
      <c r="F43" s="34"/>
      <c r="G43" s="129"/>
      <c r="H43" s="129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</row>
    <row r="44" spans="5:29" ht="15.75" x14ac:dyDescent="0.25">
      <c r="E44" s="32"/>
      <c r="F44" s="36" t="s">
        <v>79</v>
      </c>
      <c r="G44" s="129"/>
      <c r="H44" s="129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5"/>
    </row>
    <row r="45" spans="5:29" x14ac:dyDescent="0.25">
      <c r="E45" s="32"/>
      <c r="F45" s="39"/>
      <c r="G45" s="127" t="s">
        <v>0</v>
      </c>
      <c r="H45" s="127" t="s">
        <v>14</v>
      </c>
      <c r="I45" s="39" t="s">
        <v>15</v>
      </c>
      <c r="J45" s="39" t="s">
        <v>5</v>
      </c>
      <c r="K45" s="39" t="s">
        <v>11</v>
      </c>
      <c r="L45" s="39" t="s">
        <v>16</v>
      </c>
      <c r="M45" s="39" t="s">
        <v>29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5"/>
    </row>
    <row r="46" spans="5:29" x14ac:dyDescent="0.25">
      <c r="E46" s="32"/>
      <c r="F46" s="55" t="str">
        <f>I53</f>
        <v>Both men and women, 20 to 29</v>
      </c>
      <c r="G46" s="128">
        <f t="shared" ref="G46:M46" si="20">E58</f>
        <v>4129751</v>
      </c>
      <c r="H46" s="128">
        <f t="shared" si="20"/>
        <v>4210618</v>
      </c>
      <c r="I46" s="41">
        <f t="shared" si="20"/>
        <v>4324953</v>
      </c>
      <c r="J46" s="41">
        <f t="shared" si="20"/>
        <v>4444298</v>
      </c>
      <c r="K46" s="41">
        <f t="shared" si="20"/>
        <v>4571462</v>
      </c>
      <c r="L46" s="41">
        <f t="shared" si="20"/>
        <v>4701334</v>
      </c>
      <c r="M46" s="41">
        <f t="shared" si="20"/>
        <v>4775607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5"/>
    </row>
    <row r="47" spans="5:29" x14ac:dyDescent="0.25">
      <c r="E47" s="32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5"/>
    </row>
    <row r="48" spans="5:29" ht="15.75" thickBot="1" x14ac:dyDescent="0.3">
      <c r="E48" s="44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6"/>
    </row>
    <row r="52" spans="3:28" s="160" customFormat="1" ht="26.25" x14ac:dyDescent="0.4">
      <c r="C52" s="158" t="s">
        <v>95</v>
      </c>
      <c r="D52" s="159"/>
      <c r="F52" s="161"/>
      <c r="P52" s="161"/>
      <c r="AB52" s="161"/>
    </row>
    <row r="53" spans="3:28" s="147" customFormat="1" x14ac:dyDescent="0.25">
      <c r="E53" s="148"/>
      <c r="F53" s="148"/>
      <c r="G53" s="148"/>
      <c r="H53" s="148"/>
      <c r="I53" s="148" t="str">
        <f>CONCATENATE(E54,H54,G54)</f>
        <v>Both men and women, 20 to 29</v>
      </c>
      <c r="J53" s="148"/>
      <c r="K53" s="148"/>
      <c r="L53" s="148"/>
      <c r="M53" s="148"/>
    </row>
    <row r="54" spans="3:28" s="148" customFormat="1" ht="12" x14ac:dyDescent="0.2">
      <c r="D54" s="148" t="s">
        <v>55</v>
      </c>
      <c r="E54" s="148" t="str">
        <f>INDEX(sex,sexvalue1)</f>
        <v>Both men and women</v>
      </c>
      <c r="G54" s="148" t="str">
        <f>INDEX(age,agevalue1)</f>
        <v>20 to 29</v>
      </c>
      <c r="H54" s="148" t="s">
        <v>56</v>
      </c>
      <c r="I54" s="148" t="str">
        <f>CONCATENATE(N62,H54,E54,H54,G54)</f>
        <v>Current Smoker, Both men and women, 20 to 29</v>
      </c>
    </row>
    <row r="55" spans="3:28" s="148" customFormat="1" ht="12" x14ac:dyDescent="0.2">
      <c r="I55" s="148" t="str">
        <f>CONCATENATE(V62,H54,E54,H54,G54)</f>
        <v>Former Smoker, Both men and women, 20 to 29</v>
      </c>
    </row>
    <row r="56" spans="3:28" s="148" customFormat="1" ht="12" x14ac:dyDescent="0.2">
      <c r="D56" s="149"/>
      <c r="F56" s="150"/>
      <c r="I56" s="148" t="str">
        <f>CONCATENATE(E62,H54,E54,H54,G54)</f>
        <v>Current and Former Smokers, Both men and women, 20 to 29</v>
      </c>
      <c r="P56" s="150"/>
      <c r="AB56" s="150"/>
    </row>
    <row r="57" spans="3:28" s="11" customFormat="1" ht="12" x14ac:dyDescent="0.2">
      <c r="D57" s="82" t="s">
        <v>80</v>
      </c>
      <c r="E57" s="118" t="s">
        <v>0</v>
      </c>
      <c r="F57" s="118" t="s">
        <v>14</v>
      </c>
      <c r="G57" s="83" t="s">
        <v>15</v>
      </c>
      <c r="H57" s="83" t="s">
        <v>5</v>
      </c>
      <c r="I57" s="83" t="s">
        <v>11</v>
      </c>
      <c r="J57" s="83" t="s">
        <v>16</v>
      </c>
      <c r="K57" s="83" t="s">
        <v>29</v>
      </c>
      <c r="N57" s="118" t="s">
        <v>0</v>
      </c>
      <c r="O57" s="118" t="s">
        <v>14</v>
      </c>
      <c r="P57" s="83" t="s">
        <v>15</v>
      </c>
      <c r="Q57" s="83" t="s">
        <v>5</v>
      </c>
      <c r="R57" s="83" t="s">
        <v>11</v>
      </c>
      <c r="S57" s="83" t="s">
        <v>16</v>
      </c>
      <c r="T57" s="83" t="s">
        <v>29</v>
      </c>
      <c r="V57" s="118" t="s">
        <v>0</v>
      </c>
      <c r="W57" s="118" t="s">
        <v>14</v>
      </c>
      <c r="X57" s="83" t="s">
        <v>15</v>
      </c>
      <c r="Y57" s="83" t="s">
        <v>5</v>
      </c>
      <c r="Z57" s="83" t="s">
        <v>11</v>
      </c>
      <c r="AA57" s="83" t="s">
        <v>16</v>
      </c>
      <c r="AB57" s="83" t="s">
        <v>29</v>
      </c>
    </row>
    <row r="58" spans="3:28" s="91" customFormat="1" ht="12" x14ac:dyDescent="0.2">
      <c r="D58" s="93" t="s">
        <v>81</v>
      </c>
      <c r="E58" s="119">
        <f t="shared" ref="E58:K58" si="21">INDEX(range4,agevalue2+sexvalue2+1,F$118)</f>
        <v>4129751</v>
      </c>
      <c r="F58" s="119">
        <f t="shared" si="21"/>
        <v>4210618</v>
      </c>
      <c r="G58" s="14">
        <f t="shared" si="21"/>
        <v>4324953</v>
      </c>
      <c r="H58" s="14">
        <f t="shared" si="21"/>
        <v>4444298</v>
      </c>
      <c r="I58" s="14">
        <f t="shared" si="21"/>
        <v>4571462</v>
      </c>
      <c r="J58" s="14">
        <f t="shared" si="21"/>
        <v>4701334</v>
      </c>
      <c r="K58" s="14">
        <f t="shared" si="21"/>
        <v>4775607</v>
      </c>
      <c r="N58" s="119">
        <f t="shared" ref="N58:T58" si="22">INDEX(range4,agevalue2+sexvalue2+1,Q$118)</f>
        <v>0.4</v>
      </c>
      <c r="O58" s="119">
        <f t="shared" si="22"/>
        <v>0.5</v>
      </c>
      <c r="P58" s="50">
        <f t="shared" si="22"/>
        <v>0.7</v>
      </c>
      <c r="Q58" s="50">
        <f t="shared" si="22"/>
        <v>0.4</v>
      </c>
      <c r="R58" s="50">
        <f t="shared" si="22"/>
        <v>0.4</v>
      </c>
      <c r="S58" s="50">
        <f t="shared" si="22"/>
        <v>0.5</v>
      </c>
      <c r="T58" s="50">
        <f t="shared" si="22"/>
        <v>0.8</v>
      </c>
      <c r="U58" s="50">
        <f>INDEX(range4,agevalue2+sexvalue2+1,Y$118)</f>
        <v>0</v>
      </c>
      <c r="V58" s="119">
        <f t="shared" ref="V58:AB58" si="23">INDEX(range4,agevalue2+sexvalue2+1,AC$118)</f>
        <v>33038.008000000002</v>
      </c>
      <c r="W58" s="119">
        <f t="shared" si="23"/>
        <v>42106.18</v>
      </c>
      <c r="X58" s="50">
        <f t="shared" si="23"/>
        <v>60549.34199999999</v>
      </c>
      <c r="Y58" s="50">
        <f t="shared" si="23"/>
        <v>35554.384000000005</v>
      </c>
      <c r="Z58" s="50">
        <f t="shared" si="23"/>
        <v>36571.696000000004</v>
      </c>
      <c r="AA58" s="50">
        <f t="shared" si="23"/>
        <v>47013.34</v>
      </c>
      <c r="AB58" s="50">
        <f t="shared" si="23"/>
        <v>76409.712</v>
      </c>
    </row>
    <row r="59" spans="3:28" s="91" customFormat="1" ht="12" x14ac:dyDescent="0.2">
      <c r="D59" s="93"/>
      <c r="E59" s="110"/>
      <c r="F59" s="111"/>
      <c r="N59" s="110"/>
      <c r="O59" s="111"/>
      <c r="P59" s="92"/>
      <c r="V59" s="110"/>
      <c r="W59" s="111"/>
      <c r="AB59" s="92"/>
    </row>
    <row r="60" spans="3:28" s="91" customFormat="1" ht="12" x14ac:dyDescent="0.2">
      <c r="D60" s="93"/>
      <c r="E60" s="110"/>
      <c r="F60" s="111"/>
      <c r="N60" s="110"/>
      <c r="O60" s="111"/>
      <c r="P60" s="92"/>
      <c r="V60" s="110"/>
      <c r="W60" s="111"/>
      <c r="AB60" s="92"/>
    </row>
    <row r="61" spans="3:28" s="11" customFormat="1" ht="12" x14ac:dyDescent="0.2">
      <c r="D61" s="48"/>
      <c r="E61" s="110"/>
      <c r="F61" s="111"/>
      <c r="G61" s="80"/>
      <c r="H61" s="80"/>
      <c r="I61" s="80"/>
      <c r="J61" s="80"/>
      <c r="K61" s="80"/>
      <c r="L61" s="80"/>
      <c r="M61" s="80"/>
      <c r="N61" s="110"/>
      <c r="O61" s="111"/>
      <c r="P61" s="25"/>
      <c r="V61" s="110"/>
      <c r="W61" s="111"/>
      <c r="AB61" s="25"/>
    </row>
    <row r="62" spans="3:28" s="11" customFormat="1" ht="12" x14ac:dyDescent="0.2">
      <c r="D62" s="48"/>
      <c r="E62" s="110" t="s">
        <v>60</v>
      </c>
      <c r="F62" s="110"/>
      <c r="N62" s="110" t="s">
        <v>57</v>
      </c>
      <c r="O62" s="110"/>
      <c r="V62" s="110" t="s">
        <v>58</v>
      </c>
      <c r="W62" s="110"/>
      <c r="Z62" s="25"/>
    </row>
    <row r="63" spans="3:28" s="11" customFormat="1" ht="12" x14ac:dyDescent="0.2">
      <c r="D63" s="82" t="s">
        <v>51</v>
      </c>
      <c r="E63" s="118" t="s">
        <v>0</v>
      </c>
      <c r="F63" s="118" t="s">
        <v>14</v>
      </c>
      <c r="G63" s="83" t="s">
        <v>15</v>
      </c>
      <c r="H63" s="83" t="s">
        <v>5</v>
      </c>
      <c r="I63" s="83" t="s">
        <v>11</v>
      </c>
      <c r="J63" s="83" t="s">
        <v>16</v>
      </c>
      <c r="K63" s="83" t="s">
        <v>29</v>
      </c>
      <c r="N63" s="118" t="s">
        <v>0</v>
      </c>
      <c r="O63" s="118" t="s">
        <v>14</v>
      </c>
      <c r="P63" s="83" t="s">
        <v>15</v>
      </c>
      <c r="Q63" s="83" t="s">
        <v>5</v>
      </c>
      <c r="R63" s="83" t="s">
        <v>11</v>
      </c>
      <c r="S63" s="83" t="s">
        <v>16</v>
      </c>
      <c r="T63" s="83" t="s">
        <v>29</v>
      </c>
      <c r="V63" s="118" t="s">
        <v>0</v>
      </c>
      <c r="W63" s="118" t="s">
        <v>14</v>
      </c>
      <c r="X63" s="83" t="s">
        <v>15</v>
      </c>
      <c r="Y63" s="83" t="s">
        <v>5</v>
      </c>
      <c r="Z63" s="83" t="s">
        <v>11</v>
      </c>
      <c r="AA63" s="83" t="s">
        <v>16</v>
      </c>
      <c r="AB63" s="83" t="s">
        <v>29</v>
      </c>
    </row>
    <row r="64" spans="3:28" s="11" customFormat="1" ht="12" x14ac:dyDescent="0.2">
      <c r="D64" s="23" t="s">
        <v>67</v>
      </c>
      <c r="E64" s="119">
        <f t="shared" ref="E64:K64" si="24">INDEX(Range1,agevalue2+sexvalue2+1,F$118)</f>
        <v>2500745</v>
      </c>
      <c r="F64" s="119">
        <f t="shared" si="24"/>
        <v>2562374</v>
      </c>
      <c r="G64" s="14">
        <f t="shared" si="24"/>
        <v>2522712</v>
      </c>
      <c r="H64" s="14">
        <f t="shared" si="24"/>
        <v>2572289</v>
      </c>
      <c r="I64" s="14">
        <f t="shared" si="24"/>
        <v>2415042</v>
      </c>
      <c r="J64" s="14">
        <f t="shared" si="24"/>
        <v>2441363</v>
      </c>
      <c r="K64" s="14">
        <f t="shared" si="24"/>
        <v>2370135</v>
      </c>
      <c r="N64" s="119">
        <f t="shared" ref="N64:T64" si="25">INDEX(Range2,agevalue2+sexvalue2+1,F$118)</f>
        <v>1394995</v>
      </c>
      <c r="O64" s="119">
        <f t="shared" si="25"/>
        <v>1336995</v>
      </c>
      <c r="P64" s="14">
        <f t="shared" si="25"/>
        <v>1307272</v>
      </c>
      <c r="Q64" s="14">
        <f t="shared" si="25"/>
        <v>1337184</v>
      </c>
      <c r="R64" s="14">
        <f t="shared" si="25"/>
        <v>1242588</v>
      </c>
      <c r="S64" s="14">
        <f t="shared" si="25"/>
        <v>1272563</v>
      </c>
      <c r="T64" s="14">
        <f t="shared" si="25"/>
        <v>1207458</v>
      </c>
      <c r="V64" s="119">
        <f t="shared" ref="V64:AB64" si="26">INDEX(Range3,agevalue2+sexvalue2+1,F$118)</f>
        <v>1105750</v>
      </c>
      <c r="W64" s="119">
        <f t="shared" si="26"/>
        <v>1225379</v>
      </c>
      <c r="X64" s="14">
        <f t="shared" si="26"/>
        <v>1215440</v>
      </c>
      <c r="Y64" s="14">
        <f t="shared" si="26"/>
        <v>1235105</v>
      </c>
      <c r="Z64" s="14">
        <f t="shared" si="26"/>
        <v>1172454</v>
      </c>
      <c r="AA64" s="14">
        <f t="shared" si="26"/>
        <v>1168800</v>
      </c>
      <c r="AB64" s="14">
        <f t="shared" si="26"/>
        <v>1162677</v>
      </c>
    </row>
    <row r="65" spans="4:28" s="11" customFormat="1" ht="12" x14ac:dyDescent="0.2">
      <c r="D65" s="23" t="s">
        <v>47</v>
      </c>
      <c r="E65" s="120">
        <f t="shared" ref="E65:K65" si="27">INDEX(Range1,agevalue2+sexvalue2+2,F$118)</f>
        <v>191535</v>
      </c>
      <c r="F65" s="120">
        <f t="shared" si="27"/>
        <v>156494</v>
      </c>
      <c r="G65" s="13">
        <f t="shared" si="27"/>
        <v>163066</v>
      </c>
      <c r="H65" s="13">
        <f t="shared" si="27"/>
        <v>163597</v>
      </c>
      <c r="I65" s="13">
        <f t="shared" si="27"/>
        <v>140403</v>
      </c>
      <c r="J65" s="13">
        <f t="shared" si="27"/>
        <v>143772</v>
      </c>
      <c r="K65" s="13">
        <f t="shared" si="27"/>
        <v>109195</v>
      </c>
      <c r="N65" s="120">
        <f t="shared" ref="N65:T65" si="28">INDEX(Range2,agevalue2+sexvalue2+2,F$118)</f>
        <v>119477</v>
      </c>
      <c r="O65" s="120">
        <f t="shared" si="28"/>
        <v>93765</v>
      </c>
      <c r="P65" s="13">
        <f t="shared" si="28"/>
        <v>100689</v>
      </c>
      <c r="Q65" s="13">
        <f t="shared" si="28"/>
        <v>103660</v>
      </c>
      <c r="R65" s="13">
        <f t="shared" si="28"/>
        <v>84701</v>
      </c>
      <c r="S65" s="13">
        <f t="shared" si="28"/>
        <v>101741</v>
      </c>
      <c r="T65" s="13">
        <f t="shared" si="28"/>
        <v>68501</v>
      </c>
      <c r="V65" s="120">
        <f t="shared" ref="V65:AB65" si="29">INDEX(Range3,agevalue2+sexvalue2+2,F$118)</f>
        <v>72058</v>
      </c>
      <c r="W65" s="120">
        <f t="shared" si="29"/>
        <v>62729</v>
      </c>
      <c r="X65" s="13">
        <f t="shared" si="29"/>
        <v>62377</v>
      </c>
      <c r="Y65" s="13">
        <f t="shared" si="29"/>
        <v>59937</v>
      </c>
      <c r="Z65" s="13">
        <f t="shared" si="29"/>
        <v>55702</v>
      </c>
      <c r="AA65" s="13">
        <f t="shared" si="29"/>
        <v>42031</v>
      </c>
      <c r="AB65" s="13">
        <f t="shared" si="29"/>
        <v>40694</v>
      </c>
    </row>
    <row r="66" spans="4:28" s="11" customFormat="1" ht="12" x14ac:dyDescent="0.2">
      <c r="D66" s="23" t="s">
        <v>46</v>
      </c>
      <c r="E66" s="120">
        <f t="shared" ref="E66:K66" si="30">INDEX(Range1,agevalue2+sexvalue2+3,F$118)</f>
        <v>845594</v>
      </c>
      <c r="F66" s="120">
        <f t="shared" si="30"/>
        <v>885157</v>
      </c>
      <c r="G66" s="13">
        <f t="shared" si="30"/>
        <v>897218</v>
      </c>
      <c r="H66" s="13">
        <f t="shared" si="30"/>
        <v>897684</v>
      </c>
      <c r="I66" s="13">
        <f t="shared" si="30"/>
        <v>763286</v>
      </c>
      <c r="J66" s="13">
        <f t="shared" si="30"/>
        <v>706426</v>
      </c>
      <c r="K66" s="13">
        <f t="shared" si="30"/>
        <v>606210</v>
      </c>
      <c r="N66" s="120">
        <f t="shared" ref="N66:T66" si="31">INDEX(Range2,agevalue2+sexvalue2+3,F$118)</f>
        <v>497645</v>
      </c>
      <c r="O66" s="120">
        <f t="shared" si="31"/>
        <v>487963</v>
      </c>
      <c r="P66" s="13">
        <f t="shared" si="31"/>
        <v>495113</v>
      </c>
      <c r="Q66" s="13">
        <f t="shared" si="31"/>
        <v>509012</v>
      </c>
      <c r="R66" s="13">
        <f t="shared" si="31"/>
        <v>414327</v>
      </c>
      <c r="S66" s="13">
        <f t="shared" si="31"/>
        <v>410418</v>
      </c>
      <c r="T66" s="13">
        <f t="shared" si="31"/>
        <v>331889</v>
      </c>
      <c r="V66" s="120">
        <f t="shared" ref="V66:AB66" si="32">INDEX(Range3,agevalue2+sexvalue2+3,F$118)</f>
        <v>347949</v>
      </c>
      <c r="W66" s="120">
        <f t="shared" si="32"/>
        <v>397194</v>
      </c>
      <c r="X66" s="13">
        <f t="shared" si="32"/>
        <v>402105</v>
      </c>
      <c r="Y66" s="13">
        <f t="shared" si="32"/>
        <v>388672</v>
      </c>
      <c r="Z66" s="13">
        <f t="shared" si="32"/>
        <v>348959</v>
      </c>
      <c r="AA66" s="13">
        <f t="shared" si="32"/>
        <v>296008</v>
      </c>
      <c r="AB66" s="13">
        <f t="shared" si="32"/>
        <v>274321</v>
      </c>
    </row>
    <row r="67" spans="4:28" s="11" customFormat="1" ht="12" x14ac:dyDescent="0.2">
      <c r="D67" s="23" t="s">
        <v>27</v>
      </c>
      <c r="E67" s="120">
        <f t="shared" ref="E67:K67" si="33">INDEX(Range1,agevalue2+sexvalue2+4,F$118)</f>
        <v>0</v>
      </c>
      <c r="F67" s="120">
        <f t="shared" si="33"/>
        <v>0</v>
      </c>
      <c r="G67" s="13">
        <f t="shared" si="33"/>
        <v>1002096</v>
      </c>
      <c r="H67" s="13">
        <f t="shared" si="33"/>
        <v>967547</v>
      </c>
      <c r="I67" s="13">
        <f t="shared" si="33"/>
        <v>935185</v>
      </c>
      <c r="J67" s="13">
        <f t="shared" si="33"/>
        <v>922655</v>
      </c>
      <c r="K67" s="13">
        <f t="shared" si="33"/>
        <v>888238</v>
      </c>
      <c r="N67" s="120">
        <f t="shared" ref="N67:T67" si="34">INDEX(Range2,agevalue2+sexvalue2+4,F$118)</f>
        <v>0</v>
      </c>
      <c r="O67" s="120">
        <f t="shared" si="34"/>
        <v>0</v>
      </c>
      <c r="P67" s="13">
        <f t="shared" si="34"/>
        <v>500379</v>
      </c>
      <c r="Q67" s="13">
        <f t="shared" si="34"/>
        <v>468672</v>
      </c>
      <c r="R67" s="13">
        <f t="shared" si="34"/>
        <v>479318</v>
      </c>
      <c r="S67" s="13">
        <f t="shared" si="34"/>
        <v>463732</v>
      </c>
      <c r="T67" s="13">
        <f t="shared" si="34"/>
        <v>469789</v>
      </c>
      <c r="V67" s="120">
        <f t="shared" ref="V67:AB67" si="35">INDEX(Range3,agevalue2+sexvalue2+4,F$118)</f>
        <v>0</v>
      </c>
      <c r="W67" s="120">
        <f t="shared" si="35"/>
        <v>0</v>
      </c>
      <c r="X67" s="13">
        <f t="shared" si="35"/>
        <v>501717</v>
      </c>
      <c r="Y67" s="13">
        <f t="shared" si="35"/>
        <v>498875</v>
      </c>
      <c r="Z67" s="13">
        <f t="shared" si="35"/>
        <v>455867</v>
      </c>
      <c r="AA67" s="13">
        <f t="shared" si="35"/>
        <v>458923</v>
      </c>
      <c r="AB67" s="13">
        <f t="shared" si="35"/>
        <v>418449</v>
      </c>
    </row>
    <row r="68" spans="4:28" s="11" customFormat="1" ht="12" x14ac:dyDescent="0.2">
      <c r="D68" s="23" t="s">
        <v>28</v>
      </c>
      <c r="E68" s="120">
        <f t="shared" ref="E68:K68" si="36">INDEX(Range1,agevalue2+sexvalue2+5,F$118)</f>
        <v>0</v>
      </c>
      <c r="F68" s="120">
        <f t="shared" si="36"/>
        <v>0</v>
      </c>
      <c r="G68" s="13">
        <f t="shared" si="36"/>
        <v>311619</v>
      </c>
      <c r="H68" s="13">
        <f t="shared" si="36"/>
        <v>332853</v>
      </c>
      <c r="I68" s="13">
        <f t="shared" si="36"/>
        <v>381050</v>
      </c>
      <c r="J68" s="13">
        <f t="shared" si="36"/>
        <v>428912</v>
      </c>
      <c r="K68" s="13">
        <f t="shared" si="36"/>
        <v>488121</v>
      </c>
      <c r="N68" s="120">
        <f t="shared" ref="N68:T68" si="37">INDEX(Range2,agevalue2+sexvalue2+5,F$118)</f>
        <v>0</v>
      </c>
      <c r="O68" s="120">
        <f t="shared" si="37"/>
        <v>0</v>
      </c>
      <c r="P68" s="13">
        <f t="shared" si="37"/>
        <v>150591</v>
      </c>
      <c r="Q68" s="13">
        <f t="shared" si="37"/>
        <v>160790</v>
      </c>
      <c r="R68" s="13">
        <f t="shared" si="37"/>
        <v>185926</v>
      </c>
      <c r="S68" s="13">
        <f t="shared" si="37"/>
        <v>185830</v>
      </c>
      <c r="T68" s="13">
        <f t="shared" si="37"/>
        <v>221311</v>
      </c>
      <c r="V68" s="120">
        <f t="shared" ref="V68:AB68" si="38">INDEX(Range3,agevalue2+sexvalue2+5,F$118)</f>
        <v>0</v>
      </c>
      <c r="W68" s="120">
        <f t="shared" si="38"/>
        <v>0</v>
      </c>
      <c r="X68" s="13">
        <f t="shared" si="38"/>
        <v>161028</v>
      </c>
      <c r="Y68" s="13">
        <f t="shared" si="38"/>
        <v>172063</v>
      </c>
      <c r="Z68" s="13">
        <f t="shared" si="38"/>
        <v>195124</v>
      </c>
      <c r="AA68" s="13">
        <f t="shared" si="38"/>
        <v>243082</v>
      </c>
      <c r="AB68" s="13">
        <f t="shared" si="38"/>
        <v>266810</v>
      </c>
    </row>
    <row r="69" spans="4:28" s="11" customFormat="1" ht="12" x14ac:dyDescent="0.2">
      <c r="D69" s="23" t="s">
        <v>36</v>
      </c>
      <c r="E69" s="120">
        <f t="shared" ref="E69:K69" si="39">INDEX(Range1,agevalue2+sexvalue2+6,F$118)</f>
        <v>1282533</v>
      </c>
      <c r="F69" s="120">
        <f t="shared" si="39"/>
        <v>1340065</v>
      </c>
      <c r="G69" s="13">
        <f t="shared" si="39"/>
        <v>1313715</v>
      </c>
      <c r="H69" s="13">
        <f t="shared" si="39"/>
        <v>1300400</v>
      </c>
      <c r="I69" s="13">
        <f t="shared" si="39"/>
        <v>1316235</v>
      </c>
      <c r="J69" s="13">
        <f t="shared" si="39"/>
        <v>1351567</v>
      </c>
      <c r="K69" s="13">
        <f t="shared" si="39"/>
        <v>1376359</v>
      </c>
      <c r="N69" s="120">
        <f t="shared" ref="N69:T69" si="40">INDEX(Range2,agevalue2+sexvalue2+6,F$118)</f>
        <v>692671</v>
      </c>
      <c r="O69" s="120">
        <f t="shared" si="40"/>
        <v>663031</v>
      </c>
      <c r="P69" s="13">
        <f t="shared" si="40"/>
        <v>650970</v>
      </c>
      <c r="Q69" s="13">
        <f t="shared" si="40"/>
        <v>629462</v>
      </c>
      <c r="R69" s="13">
        <f t="shared" si="40"/>
        <v>665244</v>
      </c>
      <c r="S69" s="13">
        <f t="shared" si="40"/>
        <v>649562</v>
      </c>
      <c r="T69" s="13">
        <f t="shared" si="40"/>
        <v>691100</v>
      </c>
      <c r="V69" s="120">
        <f t="shared" ref="V69:AB69" si="41">INDEX(Range3,agevalue2+sexvalue2+6,F$118)</f>
        <v>589862</v>
      </c>
      <c r="W69" s="120">
        <f t="shared" si="41"/>
        <v>677034</v>
      </c>
      <c r="X69" s="13">
        <f t="shared" si="41"/>
        <v>662745</v>
      </c>
      <c r="Y69" s="13">
        <f t="shared" si="41"/>
        <v>670938</v>
      </c>
      <c r="Z69" s="13">
        <f t="shared" si="41"/>
        <v>650991</v>
      </c>
      <c r="AA69" s="13">
        <f t="shared" si="41"/>
        <v>702005</v>
      </c>
      <c r="AB69" s="13">
        <f t="shared" si="41"/>
        <v>685259</v>
      </c>
    </row>
    <row r="70" spans="4:28" s="11" customFormat="1" ht="12" x14ac:dyDescent="0.2">
      <c r="D70" s="23" t="s">
        <v>25</v>
      </c>
      <c r="E70" s="120">
        <f t="shared" ref="E70:K70" si="42">INDEX(Range1,agevalue2+sexvalue2+7,F$118)</f>
        <v>181083</v>
      </c>
      <c r="F70" s="120">
        <f t="shared" si="42"/>
        <v>180658</v>
      </c>
      <c r="G70" s="13">
        <f t="shared" si="42"/>
        <v>148713</v>
      </c>
      <c r="H70" s="13">
        <f t="shared" si="42"/>
        <v>210608</v>
      </c>
      <c r="I70" s="13">
        <f t="shared" si="42"/>
        <v>195118</v>
      </c>
      <c r="J70" s="13">
        <f t="shared" si="42"/>
        <v>239598</v>
      </c>
      <c r="K70" s="13">
        <f t="shared" si="42"/>
        <v>278371</v>
      </c>
      <c r="N70" s="120">
        <f t="shared" ref="N70:T70" si="43">INDEX(Range2,agevalue2+sexvalue2+7,F$118)</f>
        <v>85202</v>
      </c>
      <c r="O70" s="120">
        <f t="shared" si="43"/>
        <v>92236</v>
      </c>
      <c r="P70" s="13">
        <f t="shared" si="43"/>
        <v>60500</v>
      </c>
      <c r="Q70" s="13">
        <f t="shared" si="43"/>
        <v>95050</v>
      </c>
      <c r="R70" s="13">
        <f t="shared" si="43"/>
        <v>78316</v>
      </c>
      <c r="S70" s="13">
        <f t="shared" si="43"/>
        <v>110842</v>
      </c>
      <c r="T70" s="13">
        <f t="shared" si="43"/>
        <v>115968</v>
      </c>
      <c r="V70" s="120">
        <f t="shared" ref="V70:AB70" si="44">INDEX(Range3,agevalue2+sexvalue2+7,F$118)</f>
        <v>95881</v>
      </c>
      <c r="W70" s="120">
        <f t="shared" si="44"/>
        <v>88422</v>
      </c>
      <c r="X70" s="13">
        <f t="shared" si="44"/>
        <v>88213</v>
      </c>
      <c r="Y70" s="13">
        <f t="shared" si="44"/>
        <v>115558</v>
      </c>
      <c r="Z70" s="13">
        <f t="shared" si="44"/>
        <v>116802</v>
      </c>
      <c r="AA70" s="13">
        <f t="shared" si="44"/>
        <v>128756</v>
      </c>
      <c r="AB70" s="13">
        <f t="shared" si="44"/>
        <v>162403</v>
      </c>
    </row>
    <row r="71" spans="4:28" s="11" customFormat="1" ht="12" x14ac:dyDescent="0.2">
      <c r="D71" s="48"/>
      <c r="E71" s="110"/>
      <c r="F71" s="111"/>
      <c r="N71" s="110"/>
      <c r="O71" s="111"/>
      <c r="V71" s="110"/>
      <c r="W71" s="111"/>
      <c r="AB71" s="25"/>
    </row>
    <row r="72" spans="4:28" s="11" customFormat="1" ht="12" x14ac:dyDescent="0.2">
      <c r="D72" s="82" t="s">
        <v>30</v>
      </c>
      <c r="E72" s="110"/>
      <c r="F72" s="111"/>
      <c r="N72" s="110"/>
      <c r="O72" s="111"/>
      <c r="V72" s="110"/>
      <c r="W72" s="111"/>
      <c r="AB72" s="25"/>
    </row>
    <row r="73" spans="4:28" s="11" customFormat="1" ht="12" x14ac:dyDescent="0.2">
      <c r="D73" s="23" t="s">
        <v>48</v>
      </c>
      <c r="E73" s="121">
        <f t="shared" ref="E73:K73" si="45">INDEX(Range1,agevalue2+sexvalue2+1,R$118)</f>
        <v>1.2</v>
      </c>
      <c r="F73" s="121">
        <f t="shared" si="45"/>
        <v>1.4</v>
      </c>
      <c r="G73" s="50">
        <f t="shared" si="45"/>
        <v>1.2</v>
      </c>
      <c r="H73" s="50">
        <f t="shared" si="45"/>
        <v>1.3</v>
      </c>
      <c r="I73" s="50">
        <f t="shared" si="45"/>
        <v>1.7</v>
      </c>
      <c r="J73" s="50">
        <f t="shared" si="45"/>
        <v>1.5</v>
      </c>
      <c r="K73" s="50">
        <f t="shared" si="45"/>
        <v>1.4</v>
      </c>
      <c r="N73" s="121">
        <f t="shared" ref="N73:T73" si="46">INDEX(Range2,agevalue2+sexvalue2+1,R$118)</f>
        <v>2</v>
      </c>
      <c r="O73" s="121">
        <f t="shared" si="46"/>
        <v>1.7</v>
      </c>
      <c r="P73" s="50">
        <f t="shared" si="46"/>
        <v>2</v>
      </c>
      <c r="Q73" s="50">
        <f t="shared" si="46"/>
        <v>2.2999999999999998</v>
      </c>
      <c r="R73" s="50">
        <f t="shared" si="46"/>
        <v>2.6</v>
      </c>
      <c r="S73" s="50">
        <f t="shared" si="46"/>
        <v>2.6</v>
      </c>
      <c r="T73" s="50">
        <f t="shared" si="46"/>
        <v>2.4</v>
      </c>
      <c r="U73" s="50"/>
      <c r="V73" s="121">
        <f t="shared" ref="V73:AB73" si="47">INDEX(Range3,agevalue2+sexvalue2+1,R$118)</f>
        <v>2</v>
      </c>
      <c r="W73" s="121">
        <f t="shared" si="47"/>
        <v>1.7</v>
      </c>
      <c r="X73" s="50">
        <f t="shared" si="47"/>
        <v>2</v>
      </c>
      <c r="Y73" s="50">
        <f t="shared" si="47"/>
        <v>2.2999999999999998</v>
      </c>
      <c r="Z73" s="50">
        <f t="shared" si="47"/>
        <v>2.6</v>
      </c>
      <c r="AA73" s="50">
        <f t="shared" si="47"/>
        <v>2.6</v>
      </c>
      <c r="AB73" s="50">
        <f t="shared" si="47"/>
        <v>2.4</v>
      </c>
    </row>
    <row r="74" spans="4:28" s="11" customFormat="1" ht="12" x14ac:dyDescent="0.2">
      <c r="D74" s="23" t="s">
        <v>47</v>
      </c>
      <c r="E74" s="122">
        <f t="shared" ref="E74:K74" si="48">INDEX(Range1,agevalue2+sexvalue2+2,R$118)</f>
        <v>5.9</v>
      </c>
      <c r="F74" s="122">
        <f t="shared" si="48"/>
        <v>6.8</v>
      </c>
      <c r="G74" s="51">
        <f t="shared" si="48"/>
        <v>5.9</v>
      </c>
      <c r="H74" s="51">
        <f t="shared" si="48"/>
        <v>6.6</v>
      </c>
      <c r="I74" s="51">
        <f t="shared" si="48"/>
        <v>8</v>
      </c>
      <c r="J74" s="51">
        <f t="shared" si="48"/>
        <v>8.3000000000000007</v>
      </c>
      <c r="K74" s="51">
        <f t="shared" si="48"/>
        <v>8.6</v>
      </c>
      <c r="N74" s="122">
        <f t="shared" ref="N74:T74" si="49">INDEX(Range2,agevalue2+sexvalue2+2,R$118)</f>
        <v>7.3</v>
      </c>
      <c r="O74" s="122">
        <f t="shared" si="49"/>
        <v>8.8000000000000007</v>
      </c>
      <c r="P74" s="51">
        <f t="shared" si="49"/>
        <v>7.3</v>
      </c>
      <c r="Q74" s="51">
        <f t="shared" si="49"/>
        <v>8.1</v>
      </c>
      <c r="R74" s="51">
        <f t="shared" si="49"/>
        <v>10</v>
      </c>
      <c r="S74" s="51">
        <f t="shared" si="49"/>
        <v>9.3000000000000007</v>
      </c>
      <c r="T74" s="51">
        <f t="shared" si="49"/>
        <v>10.8</v>
      </c>
      <c r="U74" s="51"/>
      <c r="V74" s="122">
        <f t="shared" ref="V74:AB74" si="50">INDEX(Range3,agevalue2+sexvalue2+2,R$118)</f>
        <v>8.8000000000000007</v>
      </c>
      <c r="W74" s="122">
        <f t="shared" si="50"/>
        <v>10.9</v>
      </c>
      <c r="X74" s="51">
        <f t="shared" si="50"/>
        <v>9.5</v>
      </c>
      <c r="Y74" s="51">
        <f t="shared" si="50"/>
        <v>11.1</v>
      </c>
      <c r="Z74" s="51">
        <f t="shared" si="50"/>
        <v>12.1</v>
      </c>
      <c r="AA74" s="51">
        <f t="shared" si="50"/>
        <v>15.1</v>
      </c>
      <c r="AB74" s="51">
        <f t="shared" si="50"/>
        <v>13.8</v>
      </c>
    </row>
    <row r="75" spans="4:28" s="11" customFormat="1" ht="12" x14ac:dyDescent="0.2">
      <c r="D75" s="23" t="s">
        <v>46</v>
      </c>
      <c r="E75" s="122">
        <f t="shared" ref="E75:K75" si="51">INDEX(Range1,agevalue2+sexvalue2+3,R$118)</f>
        <v>2.4</v>
      </c>
      <c r="F75" s="122">
        <f t="shared" si="51"/>
        <v>2.8</v>
      </c>
      <c r="G75" s="51">
        <f t="shared" si="51"/>
        <v>2.4</v>
      </c>
      <c r="H75" s="51">
        <f t="shared" si="51"/>
        <v>2.7</v>
      </c>
      <c r="I75" s="51">
        <f t="shared" si="51"/>
        <v>3</v>
      </c>
      <c r="J75" s="51">
        <f t="shared" si="51"/>
        <v>3.9</v>
      </c>
      <c r="K75" s="51">
        <f t="shared" si="51"/>
        <v>3.6</v>
      </c>
      <c r="N75" s="122">
        <f t="shared" ref="N75:T75" si="52">INDEX(Range2,agevalue2+sexvalue2+3,R$118)</f>
        <v>3.5</v>
      </c>
      <c r="O75" s="122">
        <f t="shared" si="52"/>
        <v>3.7</v>
      </c>
      <c r="P75" s="51">
        <f t="shared" si="52"/>
        <v>3.2</v>
      </c>
      <c r="Q75" s="51">
        <f t="shared" si="52"/>
        <v>3.4</v>
      </c>
      <c r="R75" s="51">
        <f t="shared" si="52"/>
        <v>4.3</v>
      </c>
      <c r="S75" s="51">
        <f t="shared" si="52"/>
        <v>4.5</v>
      </c>
      <c r="T75" s="51">
        <f t="shared" si="52"/>
        <v>4.8</v>
      </c>
      <c r="U75" s="51"/>
      <c r="V75" s="122">
        <f t="shared" ref="V75:AB75" si="53">INDEX(Range3,agevalue2+sexvalue2+3,R$118)</f>
        <v>4.0999999999999996</v>
      </c>
      <c r="W75" s="122">
        <f t="shared" si="53"/>
        <v>4.3</v>
      </c>
      <c r="X75" s="51">
        <f t="shared" si="53"/>
        <v>3.5</v>
      </c>
      <c r="Y75" s="51">
        <f t="shared" si="53"/>
        <v>4.2</v>
      </c>
      <c r="Z75" s="51">
        <f t="shared" si="53"/>
        <v>5.0999999999999996</v>
      </c>
      <c r="AA75" s="51">
        <f t="shared" si="53"/>
        <v>5.7</v>
      </c>
      <c r="AB75" s="51">
        <f t="shared" si="53"/>
        <v>5.3</v>
      </c>
    </row>
    <row r="76" spans="4:28" s="11" customFormat="1" ht="12" x14ac:dyDescent="0.2">
      <c r="D76" s="23" t="s">
        <v>27</v>
      </c>
      <c r="E76" s="122">
        <f t="shared" ref="E76:K76" si="54">INDEX(Range1,agevalue2+sexvalue2+4,R$118)</f>
        <v>0</v>
      </c>
      <c r="F76" s="122">
        <f t="shared" si="54"/>
        <v>0</v>
      </c>
      <c r="G76" s="51">
        <f t="shared" si="54"/>
        <v>2</v>
      </c>
      <c r="H76" s="51">
        <f t="shared" si="54"/>
        <v>2.7</v>
      </c>
      <c r="I76" s="51">
        <f t="shared" si="54"/>
        <v>3</v>
      </c>
      <c r="J76" s="51">
        <f t="shared" si="54"/>
        <v>3.1</v>
      </c>
      <c r="K76" s="51">
        <f t="shared" si="54"/>
        <v>2.9</v>
      </c>
      <c r="N76" s="122">
        <f t="shared" ref="N76:T76" si="55">INDEX(Range2,agevalue2+sexvalue2+4,R$118)</f>
        <v>0</v>
      </c>
      <c r="O76" s="122">
        <f t="shared" si="55"/>
        <v>0</v>
      </c>
      <c r="P76" s="51">
        <f t="shared" si="55"/>
        <v>3.1</v>
      </c>
      <c r="Q76" s="51">
        <f t="shared" si="55"/>
        <v>3.6</v>
      </c>
      <c r="R76" s="51">
        <f t="shared" si="55"/>
        <v>4</v>
      </c>
      <c r="S76" s="51">
        <f t="shared" si="55"/>
        <v>4.3</v>
      </c>
      <c r="T76" s="51">
        <f t="shared" si="55"/>
        <v>3.9</v>
      </c>
      <c r="U76" s="51"/>
      <c r="V76" s="122">
        <f t="shared" ref="V76:AB76" si="56">INDEX(Range3,agevalue2+sexvalue2+4,R$118)</f>
        <v>0</v>
      </c>
      <c r="W76" s="122">
        <f t="shared" si="56"/>
        <v>0</v>
      </c>
      <c r="X76" s="51">
        <f t="shared" si="56"/>
        <v>3.1</v>
      </c>
      <c r="Y76" s="51">
        <f t="shared" si="56"/>
        <v>3.6</v>
      </c>
      <c r="Z76" s="51">
        <f t="shared" si="56"/>
        <v>4</v>
      </c>
      <c r="AA76" s="51">
        <f t="shared" si="56"/>
        <v>4.3</v>
      </c>
      <c r="AB76" s="51">
        <f t="shared" si="56"/>
        <v>4.2</v>
      </c>
    </row>
    <row r="77" spans="4:28" s="11" customFormat="1" ht="12" x14ac:dyDescent="0.2">
      <c r="D77" s="23" t="s">
        <v>28</v>
      </c>
      <c r="E77" s="122">
        <f t="shared" ref="E77:K77" si="57">INDEX(Range1,agevalue2+sexvalue2+5,R$118)</f>
        <v>0</v>
      </c>
      <c r="F77" s="122">
        <f t="shared" si="57"/>
        <v>0</v>
      </c>
      <c r="G77" s="51">
        <f t="shared" si="57"/>
        <v>4.0999999999999996</v>
      </c>
      <c r="H77" s="51">
        <f t="shared" si="57"/>
        <v>4.5</v>
      </c>
      <c r="I77" s="51">
        <f t="shared" si="57"/>
        <v>4.5999999999999996</v>
      </c>
      <c r="J77" s="51">
        <f t="shared" si="57"/>
        <v>4.5</v>
      </c>
      <c r="K77" s="51">
        <f t="shared" si="57"/>
        <v>3.9</v>
      </c>
      <c r="N77" s="122">
        <f t="shared" ref="N77:T77" si="58">INDEX(Range2,agevalue2+sexvalue2+5,R$118)</f>
        <v>0</v>
      </c>
      <c r="O77" s="122">
        <f t="shared" si="58"/>
        <v>0</v>
      </c>
      <c r="P77" s="51">
        <f t="shared" si="58"/>
        <v>5.9</v>
      </c>
      <c r="Q77" s="51">
        <f t="shared" si="58"/>
        <v>6.6</v>
      </c>
      <c r="R77" s="51">
        <f t="shared" si="58"/>
        <v>7.2</v>
      </c>
      <c r="S77" s="51">
        <f t="shared" si="58"/>
        <v>7.6</v>
      </c>
      <c r="T77" s="51">
        <f t="shared" si="58"/>
        <v>6.1</v>
      </c>
      <c r="U77" s="51"/>
      <c r="V77" s="122">
        <f t="shared" ref="V77:AB77" si="59">INDEX(Range3,agevalue2+sexvalue2+5,R$118)</f>
        <v>0</v>
      </c>
      <c r="W77" s="122">
        <f t="shared" si="59"/>
        <v>0</v>
      </c>
      <c r="X77" s="51">
        <f t="shared" si="59"/>
        <v>5.9</v>
      </c>
      <c r="Y77" s="51">
        <f t="shared" si="59"/>
        <v>6.6</v>
      </c>
      <c r="Z77" s="51">
        <f t="shared" si="59"/>
        <v>7.2</v>
      </c>
      <c r="AA77" s="51">
        <f t="shared" si="59"/>
        <v>6.6</v>
      </c>
      <c r="AB77" s="51">
        <f t="shared" si="59"/>
        <v>5.3</v>
      </c>
    </row>
    <row r="78" spans="4:28" s="11" customFormat="1" ht="12" x14ac:dyDescent="0.2">
      <c r="D78" s="23" t="s">
        <v>36</v>
      </c>
      <c r="E78" s="122">
        <f t="shared" ref="E78:K78" si="60">INDEX(Range1,agevalue2+sexvalue2+6,R$118)</f>
        <v>2</v>
      </c>
      <c r="F78" s="122">
        <f t="shared" si="60"/>
        <v>1.7</v>
      </c>
      <c r="G78" s="51">
        <f t="shared" si="60"/>
        <v>2</v>
      </c>
      <c r="H78" s="51">
        <f t="shared" si="60"/>
        <v>2.2999999999999998</v>
      </c>
      <c r="I78" s="51">
        <f t="shared" si="60"/>
        <v>2.6</v>
      </c>
      <c r="J78" s="51">
        <f t="shared" si="60"/>
        <v>2.6</v>
      </c>
      <c r="K78" s="51">
        <f t="shared" si="60"/>
        <v>2.4</v>
      </c>
      <c r="N78" s="122">
        <f t="shared" ref="N78:T78" si="61">INDEX(Range2,agevalue2+sexvalue2+6,R$118)</f>
        <v>3.1</v>
      </c>
      <c r="O78" s="122">
        <f t="shared" si="61"/>
        <v>3.5</v>
      </c>
      <c r="P78" s="51">
        <f t="shared" si="61"/>
        <v>3.1</v>
      </c>
      <c r="Q78" s="51">
        <f t="shared" si="61"/>
        <v>3.4</v>
      </c>
      <c r="R78" s="51">
        <f t="shared" si="61"/>
        <v>3.8</v>
      </c>
      <c r="S78" s="51">
        <f t="shared" si="61"/>
        <v>3.9</v>
      </c>
      <c r="T78" s="51">
        <f t="shared" si="61"/>
        <v>3.6</v>
      </c>
      <c r="V78" s="122">
        <f t="shared" ref="V78:AB78" si="62">INDEX(Range3,agevalue2+sexvalue2+6,R$118)</f>
        <v>3.1</v>
      </c>
      <c r="W78" s="122">
        <f t="shared" si="62"/>
        <v>3.5</v>
      </c>
      <c r="X78" s="51">
        <f t="shared" si="62"/>
        <v>3.1</v>
      </c>
      <c r="Y78" s="51">
        <f t="shared" si="62"/>
        <v>3.4</v>
      </c>
      <c r="Z78" s="51">
        <f t="shared" si="62"/>
        <v>3.8</v>
      </c>
      <c r="AA78" s="51">
        <f t="shared" si="62"/>
        <v>3.9</v>
      </c>
      <c r="AB78" s="51">
        <f t="shared" si="62"/>
        <v>3.6</v>
      </c>
    </row>
    <row r="79" spans="4:28" s="11" customFormat="1" ht="12" x14ac:dyDescent="0.2">
      <c r="D79" s="23" t="s">
        <v>25</v>
      </c>
      <c r="E79" s="122">
        <f t="shared" ref="E79:K79" si="63">INDEX(Range1,agevalue2+sexvalue2+7,R$118)</f>
        <v>5.9</v>
      </c>
      <c r="F79" s="122">
        <f t="shared" si="63"/>
        <v>6.8</v>
      </c>
      <c r="G79" s="51">
        <f t="shared" si="63"/>
        <v>7.3</v>
      </c>
      <c r="H79" s="51">
        <f t="shared" si="63"/>
        <v>5.7</v>
      </c>
      <c r="I79" s="51">
        <f t="shared" si="63"/>
        <v>7.2</v>
      </c>
      <c r="J79" s="51">
        <f t="shared" si="63"/>
        <v>6.6</v>
      </c>
      <c r="K79" s="51">
        <f t="shared" si="63"/>
        <v>5.3</v>
      </c>
      <c r="N79" s="122">
        <f t="shared" ref="N79:T79" si="64">INDEX(Range2,agevalue2+sexvalue2+7,R$118)</f>
        <v>7.9</v>
      </c>
      <c r="O79" s="122">
        <f t="shared" si="64"/>
        <v>8.8000000000000007</v>
      </c>
      <c r="P79" s="51">
        <f t="shared" si="64"/>
        <v>9.5</v>
      </c>
      <c r="Q79" s="51">
        <f t="shared" si="64"/>
        <v>8.5</v>
      </c>
      <c r="R79" s="51">
        <f t="shared" si="64"/>
        <v>10.3</v>
      </c>
      <c r="S79" s="51">
        <f t="shared" si="64"/>
        <v>9.3000000000000007</v>
      </c>
      <c r="T79" s="51">
        <f t="shared" si="64"/>
        <v>8.6</v>
      </c>
      <c r="V79" s="122">
        <f t="shared" ref="V79:AB79" si="65">INDEX(Range3,agevalue2+sexvalue2+7,R$118)</f>
        <v>7.5</v>
      </c>
      <c r="W79" s="122">
        <f t="shared" si="65"/>
        <v>9</v>
      </c>
      <c r="X79" s="51">
        <f t="shared" si="65"/>
        <v>8</v>
      </c>
      <c r="Y79" s="51">
        <f t="shared" si="65"/>
        <v>8.1</v>
      </c>
      <c r="Z79" s="51">
        <f t="shared" si="65"/>
        <v>9</v>
      </c>
      <c r="AA79" s="51">
        <f t="shared" si="65"/>
        <v>8.3000000000000007</v>
      </c>
      <c r="AB79" s="51">
        <f t="shared" si="65"/>
        <v>7</v>
      </c>
    </row>
    <row r="80" spans="4:28" s="11" customFormat="1" ht="12" x14ac:dyDescent="0.2">
      <c r="D80" s="48"/>
      <c r="E80" s="110"/>
      <c r="F80" s="111"/>
      <c r="N80" s="110"/>
      <c r="O80" s="111"/>
      <c r="V80" s="110"/>
      <c r="W80" s="111"/>
      <c r="AB80" s="25"/>
    </row>
    <row r="81" spans="4:28" s="11" customFormat="1" ht="12" x14ac:dyDescent="0.2">
      <c r="D81" s="82" t="s">
        <v>32</v>
      </c>
      <c r="E81" s="110"/>
      <c r="F81" s="111"/>
      <c r="N81" s="110"/>
      <c r="O81" s="111"/>
      <c r="V81" s="110"/>
      <c r="W81" s="111"/>
      <c r="AB81" s="25"/>
    </row>
    <row r="82" spans="4:28" s="11" customFormat="1" ht="12" x14ac:dyDescent="0.2">
      <c r="D82" s="23" t="s">
        <v>48</v>
      </c>
      <c r="E82" s="119">
        <f t="shared" ref="E82:K82" si="66">INDEX(Range1,agevalue2+sexvalue2+1,AD$118)</f>
        <v>60017.88</v>
      </c>
      <c r="F82" s="119">
        <f t="shared" si="66"/>
        <v>71746.471999999994</v>
      </c>
      <c r="G82" s="14">
        <f t="shared" si="66"/>
        <v>60545.087999999996</v>
      </c>
      <c r="H82" s="14">
        <f t="shared" si="66"/>
        <v>66879.51400000001</v>
      </c>
      <c r="I82" s="14">
        <f t="shared" si="66"/>
        <v>82111.428</v>
      </c>
      <c r="J82" s="14">
        <f t="shared" si="66"/>
        <v>73240.89</v>
      </c>
      <c r="K82" s="14">
        <f t="shared" si="66"/>
        <v>66363.78</v>
      </c>
      <c r="M82" s="23" t="s">
        <v>48</v>
      </c>
      <c r="N82" s="119">
        <f t="shared" ref="N82:T82" si="67">INDEX(Range2,agevalue2+sexvalue2+1,AD$118)</f>
        <v>55799.8</v>
      </c>
      <c r="O82" s="119">
        <f t="shared" si="67"/>
        <v>45457.83</v>
      </c>
      <c r="P82" s="14">
        <f t="shared" si="67"/>
        <v>52290.879999999997</v>
      </c>
      <c r="Q82" s="14">
        <f t="shared" si="67"/>
        <v>61510.463999999993</v>
      </c>
      <c r="R82" s="14">
        <f t="shared" si="67"/>
        <v>64614.576000000008</v>
      </c>
      <c r="S82" s="14">
        <f t="shared" si="67"/>
        <v>66173.276000000013</v>
      </c>
      <c r="T82" s="14">
        <f t="shared" si="67"/>
        <v>57957.983999999997</v>
      </c>
      <c r="V82" s="119">
        <f t="shared" ref="V82:AB82" si="68">INDEX(Range3,agevalue2+sexvalue2+1,AD$118)</f>
        <v>44230</v>
      </c>
      <c r="W82" s="119">
        <f t="shared" si="68"/>
        <v>41662.885999999999</v>
      </c>
      <c r="X82" s="14">
        <f t="shared" si="68"/>
        <v>48617.599999999999</v>
      </c>
      <c r="Y82" s="14">
        <f t="shared" si="68"/>
        <v>56814.83</v>
      </c>
      <c r="Z82" s="14">
        <f t="shared" si="68"/>
        <v>60967.608</v>
      </c>
      <c r="AA82" s="14">
        <f t="shared" si="68"/>
        <v>60777.599999999999</v>
      </c>
      <c r="AB82" s="14">
        <f t="shared" si="68"/>
        <v>55808.495999999999</v>
      </c>
    </row>
    <row r="83" spans="4:28" s="11" customFormat="1" ht="12" x14ac:dyDescent="0.2">
      <c r="D83" s="23" t="s">
        <v>47</v>
      </c>
      <c r="E83" s="120">
        <f t="shared" ref="E83:K83" si="69">INDEX(Range1,agevalue2+sexvalue2+2,AD$118)</f>
        <v>22601.13</v>
      </c>
      <c r="F83" s="120">
        <f t="shared" si="69"/>
        <v>21283.183999999997</v>
      </c>
      <c r="G83" s="13">
        <f t="shared" si="69"/>
        <v>19241.788</v>
      </c>
      <c r="H83" s="13">
        <f t="shared" si="69"/>
        <v>21594.804</v>
      </c>
      <c r="I83" s="13">
        <f t="shared" si="69"/>
        <v>22464.48</v>
      </c>
      <c r="J83" s="13">
        <f t="shared" si="69"/>
        <v>23866.152000000002</v>
      </c>
      <c r="K83" s="13">
        <f t="shared" si="69"/>
        <v>18781.54</v>
      </c>
      <c r="M83" s="23" t="s">
        <v>47</v>
      </c>
      <c r="N83" s="120">
        <f t="shared" ref="N83:T83" si="70">INDEX(Range2,agevalue2+sexvalue2+2,AD$118)</f>
        <v>17443.642</v>
      </c>
      <c r="O83" s="120">
        <f t="shared" si="70"/>
        <v>16502.640000000003</v>
      </c>
      <c r="P83" s="13">
        <f t="shared" si="70"/>
        <v>14700.593999999999</v>
      </c>
      <c r="Q83" s="13">
        <f t="shared" si="70"/>
        <v>16792.919999999998</v>
      </c>
      <c r="R83" s="13">
        <f t="shared" si="70"/>
        <v>16940.2</v>
      </c>
      <c r="S83" s="13">
        <f t="shared" si="70"/>
        <v>18923.826000000001</v>
      </c>
      <c r="T83" s="13">
        <f t="shared" si="70"/>
        <v>14796.216</v>
      </c>
      <c r="V83" s="120">
        <f t="shared" ref="V83:AB83" si="71">INDEX(Range3,agevalue2+sexvalue2+2,AD$118)</f>
        <v>12682.208000000001</v>
      </c>
      <c r="W83" s="120">
        <f t="shared" si="71"/>
        <v>13674.921999999999</v>
      </c>
      <c r="X83" s="13">
        <f t="shared" si="71"/>
        <v>11851.63</v>
      </c>
      <c r="Y83" s="13">
        <f t="shared" si="71"/>
        <v>13306.013999999999</v>
      </c>
      <c r="Z83" s="13">
        <f t="shared" si="71"/>
        <v>13479.883999999998</v>
      </c>
      <c r="AA83" s="13">
        <f t="shared" si="71"/>
        <v>12693.361999999999</v>
      </c>
      <c r="AB83" s="13">
        <f t="shared" si="71"/>
        <v>11231.544000000002</v>
      </c>
    </row>
    <row r="84" spans="4:28" s="11" customFormat="1" ht="12" x14ac:dyDescent="0.2">
      <c r="D84" s="23" t="s">
        <v>46</v>
      </c>
      <c r="E84" s="120">
        <f t="shared" ref="E84:K84" si="72">INDEX(Range1,agevalue2+sexvalue2+3,AD$118)</f>
        <v>40588.511999999995</v>
      </c>
      <c r="F84" s="120">
        <f t="shared" si="72"/>
        <v>49568.791999999994</v>
      </c>
      <c r="G84" s="13">
        <f t="shared" si="72"/>
        <v>43066.463999999993</v>
      </c>
      <c r="H84" s="13">
        <f t="shared" si="72"/>
        <v>48474.936000000009</v>
      </c>
      <c r="I84" s="13">
        <f t="shared" si="72"/>
        <v>45797.16</v>
      </c>
      <c r="J84" s="13">
        <f t="shared" si="72"/>
        <v>55101.227999999996</v>
      </c>
      <c r="K84" s="13">
        <f t="shared" si="72"/>
        <v>43647.12</v>
      </c>
      <c r="M84" s="23" t="s">
        <v>46</v>
      </c>
      <c r="N84" s="120">
        <f t="shared" ref="N84:T84" si="73">INDEX(Range2,agevalue2+sexvalue2+3,AD$118)</f>
        <v>34835.15</v>
      </c>
      <c r="O84" s="120">
        <f t="shared" si="73"/>
        <v>36109.262000000002</v>
      </c>
      <c r="P84" s="13">
        <f t="shared" si="73"/>
        <v>31687.232000000004</v>
      </c>
      <c r="Q84" s="13">
        <f t="shared" si="73"/>
        <v>34612.815999999999</v>
      </c>
      <c r="R84" s="13">
        <f t="shared" si="73"/>
        <v>35632.121999999996</v>
      </c>
      <c r="S84" s="13">
        <f t="shared" si="73"/>
        <v>36937.620000000003</v>
      </c>
      <c r="T84" s="13">
        <f t="shared" si="73"/>
        <v>31861.343999999997</v>
      </c>
      <c r="V84" s="120">
        <f t="shared" ref="V84:AB84" si="74">INDEX(Range3,agevalue2+sexvalue2+3,AD$118)</f>
        <v>28531.817999999999</v>
      </c>
      <c r="W84" s="120">
        <f t="shared" si="74"/>
        <v>34158.684000000001</v>
      </c>
      <c r="X84" s="13">
        <f t="shared" si="74"/>
        <v>28147.35</v>
      </c>
      <c r="Y84" s="13">
        <f t="shared" si="74"/>
        <v>32648.448000000004</v>
      </c>
      <c r="Z84" s="13">
        <f t="shared" si="74"/>
        <v>35593.817999999999</v>
      </c>
      <c r="AA84" s="13">
        <f t="shared" si="74"/>
        <v>33744.912000000004</v>
      </c>
      <c r="AB84" s="13">
        <f t="shared" si="74"/>
        <v>29078.026000000002</v>
      </c>
    </row>
    <row r="85" spans="4:28" s="11" customFormat="1" ht="12" x14ac:dyDescent="0.2">
      <c r="D85" s="23" t="s">
        <v>27</v>
      </c>
      <c r="E85" s="120">
        <f t="shared" ref="E85:K85" si="75">INDEX(Range1,agevalue2+sexvalue2+4,AD$118)</f>
        <v>0</v>
      </c>
      <c r="F85" s="120">
        <f t="shared" si="75"/>
        <v>0</v>
      </c>
      <c r="G85" s="13">
        <f t="shared" si="75"/>
        <v>40083.839999999997</v>
      </c>
      <c r="H85" s="13">
        <f t="shared" si="75"/>
        <v>52247.538000000008</v>
      </c>
      <c r="I85" s="13">
        <f t="shared" si="75"/>
        <v>56111.1</v>
      </c>
      <c r="J85" s="13">
        <f t="shared" si="75"/>
        <v>57204.61</v>
      </c>
      <c r="K85" s="13">
        <f t="shared" si="75"/>
        <v>51517.803999999996</v>
      </c>
      <c r="M85" s="23" t="s">
        <v>27</v>
      </c>
      <c r="N85" s="120">
        <f t="shared" ref="N85:T85" si="76">INDEX(Range2,agevalue2+sexvalue2+4,AD$118)</f>
        <v>0</v>
      </c>
      <c r="O85" s="120">
        <f t="shared" si="76"/>
        <v>0</v>
      </c>
      <c r="P85" s="13">
        <f t="shared" si="76"/>
        <v>31023.498000000003</v>
      </c>
      <c r="Q85" s="13">
        <f t="shared" si="76"/>
        <v>33744.383999999998</v>
      </c>
      <c r="R85" s="13">
        <f t="shared" si="76"/>
        <v>38345.440000000002</v>
      </c>
      <c r="S85" s="13">
        <f t="shared" si="76"/>
        <v>39880.951999999997</v>
      </c>
      <c r="T85" s="13">
        <f t="shared" si="76"/>
        <v>36643.541999999994</v>
      </c>
      <c r="V85" s="120">
        <f t="shared" ref="V85:AB85" si="77">INDEX(Range3,agevalue2+sexvalue2+4,AD$118)</f>
        <v>0</v>
      </c>
      <c r="W85" s="120">
        <f t="shared" si="77"/>
        <v>0</v>
      </c>
      <c r="X85" s="13">
        <f t="shared" si="77"/>
        <v>31106.453999999998</v>
      </c>
      <c r="Y85" s="13">
        <f t="shared" si="77"/>
        <v>35919</v>
      </c>
      <c r="Z85" s="13">
        <f t="shared" si="77"/>
        <v>36469.360000000001</v>
      </c>
      <c r="AA85" s="13">
        <f t="shared" si="77"/>
        <v>39467.377999999997</v>
      </c>
      <c r="AB85" s="13">
        <f t="shared" si="77"/>
        <v>35149.716</v>
      </c>
    </row>
    <row r="86" spans="4:28" s="11" customFormat="1" ht="12" x14ac:dyDescent="0.2">
      <c r="D86" s="23" t="s">
        <v>28</v>
      </c>
      <c r="E86" s="120">
        <f t="shared" ref="E86:K86" si="78">INDEX(Range1,agevalue2+sexvalue2+5,AD$118)</f>
        <v>0</v>
      </c>
      <c r="F86" s="120">
        <f t="shared" si="78"/>
        <v>0</v>
      </c>
      <c r="G86" s="13">
        <f t="shared" si="78"/>
        <v>25552.757999999998</v>
      </c>
      <c r="H86" s="13">
        <f t="shared" si="78"/>
        <v>29956.77</v>
      </c>
      <c r="I86" s="13">
        <f t="shared" si="78"/>
        <v>35056.6</v>
      </c>
      <c r="J86" s="13">
        <f t="shared" si="78"/>
        <v>38602.080000000002</v>
      </c>
      <c r="K86" s="13">
        <f t="shared" si="78"/>
        <v>38073.437999999995</v>
      </c>
      <c r="M86" s="23" t="s">
        <v>28</v>
      </c>
      <c r="N86" s="120">
        <f t="shared" ref="N86:T86" si="79">INDEX(Range2,agevalue2+sexvalue2+5,AD$118)</f>
        <v>0</v>
      </c>
      <c r="O86" s="120">
        <f t="shared" si="79"/>
        <v>0</v>
      </c>
      <c r="P86" s="13">
        <f t="shared" si="79"/>
        <v>17769.738000000001</v>
      </c>
      <c r="Q86" s="13">
        <f t="shared" si="79"/>
        <v>21224.28</v>
      </c>
      <c r="R86" s="13">
        <f t="shared" si="79"/>
        <v>26773.343999999997</v>
      </c>
      <c r="S86" s="13">
        <f t="shared" si="79"/>
        <v>28246.16</v>
      </c>
      <c r="T86" s="13">
        <f t="shared" si="79"/>
        <v>26999.941999999995</v>
      </c>
      <c r="V86" s="120">
        <f t="shared" ref="V86:AB86" si="80">INDEX(Range3,agevalue2+sexvalue2+5,AD$118)</f>
        <v>0</v>
      </c>
      <c r="W86" s="120">
        <f t="shared" si="80"/>
        <v>0</v>
      </c>
      <c r="X86" s="13">
        <f t="shared" si="80"/>
        <v>19001.304</v>
      </c>
      <c r="Y86" s="13">
        <f t="shared" si="80"/>
        <v>22712.316000000003</v>
      </c>
      <c r="Z86" s="13">
        <f t="shared" si="80"/>
        <v>28097.856</v>
      </c>
      <c r="AA86" s="13">
        <f t="shared" si="80"/>
        <v>32086.824000000001</v>
      </c>
      <c r="AB86" s="13">
        <f t="shared" si="80"/>
        <v>28281.86</v>
      </c>
    </row>
    <row r="87" spans="4:28" s="11" customFormat="1" ht="12" x14ac:dyDescent="0.2">
      <c r="D87" s="23" t="s">
        <v>36</v>
      </c>
      <c r="E87" s="120">
        <f t="shared" ref="E87:K87" si="81">INDEX(Range1,agevalue2+sexvalue2+6,AD$118)</f>
        <v>51301.32</v>
      </c>
      <c r="F87" s="120">
        <f t="shared" si="81"/>
        <v>45562.21</v>
      </c>
      <c r="G87" s="13">
        <f t="shared" si="81"/>
        <v>52548.6</v>
      </c>
      <c r="H87" s="13">
        <f t="shared" si="81"/>
        <v>59818.400000000001</v>
      </c>
      <c r="I87" s="13">
        <f t="shared" si="81"/>
        <v>68444.22</v>
      </c>
      <c r="J87" s="13">
        <f t="shared" si="81"/>
        <v>70281.483999999997</v>
      </c>
      <c r="K87" s="13">
        <f t="shared" si="81"/>
        <v>66065.232000000004</v>
      </c>
      <c r="M87" s="23" t="s">
        <v>36</v>
      </c>
      <c r="N87" s="120">
        <f t="shared" ref="N87:T87" si="82">INDEX(Range2,agevalue2+sexvalue2+6,AD$118)</f>
        <v>42945.601999999999</v>
      </c>
      <c r="O87" s="120">
        <f t="shared" si="82"/>
        <v>46412.17</v>
      </c>
      <c r="P87" s="13">
        <f t="shared" si="82"/>
        <v>40360.14</v>
      </c>
      <c r="Q87" s="13">
        <f t="shared" si="82"/>
        <v>42803.415999999997</v>
      </c>
      <c r="R87" s="13">
        <f t="shared" si="82"/>
        <v>50558.543999999994</v>
      </c>
      <c r="S87" s="13">
        <f t="shared" si="82"/>
        <v>50665.835999999996</v>
      </c>
      <c r="T87" s="13">
        <f t="shared" si="82"/>
        <v>49759.199999999997</v>
      </c>
      <c r="V87" s="120">
        <f t="shared" ref="V87:AB87" si="83">INDEX(Range3,agevalue2+sexvalue2+6,AD$118)</f>
        <v>36571.443999999996</v>
      </c>
      <c r="W87" s="120">
        <f t="shared" si="83"/>
        <v>47392.38</v>
      </c>
      <c r="X87" s="13">
        <f t="shared" si="83"/>
        <v>41090.19</v>
      </c>
      <c r="Y87" s="13">
        <f t="shared" si="83"/>
        <v>45623.783999999992</v>
      </c>
      <c r="Z87" s="13">
        <f t="shared" si="83"/>
        <v>49475.315999999999</v>
      </c>
      <c r="AA87" s="13">
        <f t="shared" si="83"/>
        <v>54756.39</v>
      </c>
      <c r="AB87" s="13">
        <f t="shared" si="83"/>
        <v>49338.648000000001</v>
      </c>
    </row>
    <row r="88" spans="4:28" s="11" customFormat="1" ht="12" x14ac:dyDescent="0.2">
      <c r="D88" s="23" t="s">
        <v>25</v>
      </c>
      <c r="E88" s="120">
        <f t="shared" ref="E88:K88" si="84">INDEX(Range1,agevalue2+sexvalue2+7,AD$118)</f>
        <v>21367.793999999998</v>
      </c>
      <c r="F88" s="120">
        <f t="shared" si="84"/>
        <v>24569.487999999998</v>
      </c>
      <c r="G88" s="13">
        <f t="shared" si="84"/>
        <v>21712.097999999998</v>
      </c>
      <c r="H88" s="13">
        <f t="shared" si="84"/>
        <v>24009.312000000002</v>
      </c>
      <c r="I88" s="13">
        <f t="shared" si="84"/>
        <v>28096.992000000002</v>
      </c>
      <c r="J88" s="13">
        <f t="shared" si="84"/>
        <v>31626.935999999998</v>
      </c>
      <c r="K88" s="13">
        <f t="shared" si="84"/>
        <v>29507.326000000001</v>
      </c>
      <c r="M88" s="23" t="s">
        <v>25</v>
      </c>
      <c r="N88" s="120">
        <f t="shared" ref="N88:T88" si="85">INDEX(Range2,agevalue2+sexvalue2+7,AD$118)</f>
        <v>13461.916000000001</v>
      </c>
      <c r="O88" s="120">
        <f t="shared" si="85"/>
        <v>16233.536</v>
      </c>
      <c r="P88" s="13">
        <f t="shared" si="85"/>
        <v>11495</v>
      </c>
      <c r="Q88" s="13">
        <f t="shared" si="85"/>
        <v>16158.5</v>
      </c>
      <c r="R88" s="13">
        <f t="shared" si="85"/>
        <v>16133.096000000001</v>
      </c>
      <c r="S88" s="13">
        <f t="shared" si="85"/>
        <v>20616.612000000001</v>
      </c>
      <c r="T88" s="13">
        <f t="shared" si="85"/>
        <v>19946.495999999999</v>
      </c>
      <c r="V88" s="120">
        <f t="shared" ref="V88:AB88" si="86">INDEX(Range3,agevalue2+sexvalue2+7,AD$118)</f>
        <v>14382.15</v>
      </c>
      <c r="W88" s="120">
        <f t="shared" si="86"/>
        <v>15915.96</v>
      </c>
      <c r="X88" s="13">
        <f t="shared" si="86"/>
        <v>14114.08</v>
      </c>
      <c r="Y88" s="13">
        <f t="shared" si="86"/>
        <v>18720.395999999997</v>
      </c>
      <c r="Z88" s="13">
        <f t="shared" si="86"/>
        <v>21024.36</v>
      </c>
      <c r="AA88" s="13">
        <f t="shared" si="86"/>
        <v>21373.495999999999</v>
      </c>
      <c r="AB88" s="13">
        <f t="shared" si="86"/>
        <v>22736.42</v>
      </c>
    </row>
    <row r="89" spans="4:28" s="11" customFormat="1" ht="12" x14ac:dyDescent="0.2">
      <c r="D89" s="48"/>
      <c r="E89" s="123" t="s">
        <v>68</v>
      </c>
      <c r="F89" s="111"/>
      <c r="N89" s="123" t="s">
        <v>68</v>
      </c>
      <c r="O89" s="111"/>
      <c r="P89" s="25"/>
      <c r="V89" s="123" t="s">
        <v>68</v>
      </c>
      <c r="W89" s="111"/>
      <c r="AB89" s="25"/>
    </row>
    <row r="90" spans="4:28" s="11" customFormat="1" ht="12" x14ac:dyDescent="0.2">
      <c r="D90" s="82"/>
      <c r="E90" s="118" t="s">
        <v>0</v>
      </c>
      <c r="F90" s="118" t="s">
        <v>14</v>
      </c>
      <c r="G90" s="83" t="s">
        <v>15</v>
      </c>
      <c r="H90" s="83" t="s">
        <v>5</v>
      </c>
      <c r="I90" s="83" t="s">
        <v>11</v>
      </c>
      <c r="J90" s="83" t="s">
        <v>16</v>
      </c>
      <c r="K90" s="83" t="s">
        <v>29</v>
      </c>
      <c r="N90" s="118" t="s">
        <v>0</v>
      </c>
      <c r="O90" s="118" t="s">
        <v>14</v>
      </c>
      <c r="P90" s="83" t="s">
        <v>15</v>
      </c>
      <c r="Q90" s="83" t="s">
        <v>5</v>
      </c>
      <c r="R90" s="83" t="s">
        <v>11</v>
      </c>
      <c r="S90" s="83" t="s">
        <v>16</v>
      </c>
      <c r="T90" s="83" t="s">
        <v>29</v>
      </c>
      <c r="V90" s="118" t="s">
        <v>0</v>
      </c>
      <c r="W90" s="118" t="s">
        <v>14</v>
      </c>
      <c r="X90" s="83" t="s">
        <v>15</v>
      </c>
      <c r="Y90" s="83" t="s">
        <v>5</v>
      </c>
      <c r="Z90" s="83" t="s">
        <v>11</v>
      </c>
      <c r="AA90" s="83" t="s">
        <v>16</v>
      </c>
      <c r="AB90" s="83" t="s">
        <v>29</v>
      </c>
    </row>
    <row r="91" spans="4:28" s="11" customFormat="1" ht="12" x14ac:dyDescent="0.2">
      <c r="D91" s="23" t="s">
        <v>47</v>
      </c>
      <c r="E91" s="124">
        <f>E65/E64</f>
        <v>7.6591175829602773E-2</v>
      </c>
      <c r="F91" s="124">
        <f t="shared" ref="F91:K91" si="87">F65/F64</f>
        <v>6.1073832313315701E-2</v>
      </c>
      <c r="G91" s="79">
        <f t="shared" si="87"/>
        <v>6.4639166103780371E-2</v>
      </c>
      <c r="H91" s="79">
        <f t="shared" si="87"/>
        <v>6.3599774364389072E-2</v>
      </c>
      <c r="I91" s="79">
        <f t="shared" si="87"/>
        <v>5.8136877122633893E-2</v>
      </c>
      <c r="J91" s="79">
        <f t="shared" si="87"/>
        <v>5.889005444909258E-2</v>
      </c>
      <c r="K91" s="79">
        <f t="shared" si="87"/>
        <v>4.6071215352711976E-2</v>
      </c>
      <c r="M91" s="23" t="s">
        <v>47</v>
      </c>
      <c r="N91" s="124">
        <f t="shared" ref="N91:T91" si="88">N65/N64</f>
        <v>8.564690196022208E-2</v>
      </c>
      <c r="O91" s="124">
        <f t="shared" si="88"/>
        <v>7.0131152322933141E-2</v>
      </c>
      <c r="P91" s="79">
        <f t="shared" si="88"/>
        <v>7.7022226437956295E-2</v>
      </c>
      <c r="Q91" s="79">
        <f t="shared" si="88"/>
        <v>7.7521119008304024E-2</v>
      </c>
      <c r="R91" s="79">
        <f t="shared" si="88"/>
        <v>6.8164991131412819E-2</v>
      </c>
      <c r="S91" s="79">
        <f t="shared" si="88"/>
        <v>7.9949676361798977E-2</v>
      </c>
      <c r="T91" s="79">
        <f t="shared" si="88"/>
        <v>5.6731579897603066E-2</v>
      </c>
      <c r="V91" s="124">
        <f t="shared" ref="V91:AB91" si="89">V65/V64</f>
        <v>6.5166628984851913E-2</v>
      </c>
      <c r="W91" s="124">
        <f t="shared" si="89"/>
        <v>5.119150891275271E-2</v>
      </c>
      <c r="X91" s="79">
        <f t="shared" si="89"/>
        <v>5.132050944513921E-2</v>
      </c>
      <c r="Y91" s="79">
        <f t="shared" si="89"/>
        <v>4.8527857955396506E-2</v>
      </c>
      <c r="Z91" s="79">
        <f t="shared" si="89"/>
        <v>4.7508900135954164E-2</v>
      </c>
      <c r="AA91" s="79">
        <f t="shared" si="89"/>
        <v>3.5960814510609174E-2</v>
      </c>
      <c r="AB91" s="79">
        <f t="shared" si="89"/>
        <v>3.5000262325650205E-2</v>
      </c>
    </row>
    <row r="92" spans="4:28" s="11" customFormat="1" ht="12" x14ac:dyDescent="0.2">
      <c r="D92" s="23" t="s">
        <v>46</v>
      </c>
      <c r="E92" s="124">
        <f>E66/E64</f>
        <v>0.3381368352231035</v>
      </c>
      <c r="F92" s="124">
        <f t="shared" ref="F92:K92" si="90">F66/F64</f>
        <v>0.34544410769075867</v>
      </c>
      <c r="G92" s="79">
        <f t="shared" si="90"/>
        <v>0.35565613514344879</v>
      </c>
      <c r="H92" s="79">
        <f t="shared" si="90"/>
        <v>0.34898255989120974</v>
      </c>
      <c r="I92" s="79">
        <f t="shared" si="90"/>
        <v>0.31605495887856194</v>
      </c>
      <c r="J92" s="79">
        <f t="shared" si="90"/>
        <v>0.28935721562094618</v>
      </c>
      <c r="K92" s="79">
        <f t="shared" si="90"/>
        <v>0.25577024093564293</v>
      </c>
      <c r="M92" s="23" t="s">
        <v>46</v>
      </c>
      <c r="N92" s="124">
        <f t="shared" ref="N92:T92" si="91">N66/N64</f>
        <v>0.35673604564890915</v>
      </c>
      <c r="O92" s="124">
        <f t="shared" si="91"/>
        <v>0.36496995127132115</v>
      </c>
      <c r="P92" s="79">
        <f t="shared" si="91"/>
        <v>0.37873755423507888</v>
      </c>
      <c r="Q92" s="79">
        <f t="shared" si="91"/>
        <v>0.38065965491660086</v>
      </c>
      <c r="R92" s="79">
        <f t="shared" si="91"/>
        <v>0.33343875846217735</v>
      </c>
      <c r="S92" s="79">
        <f t="shared" si="91"/>
        <v>0.3225129129166886</v>
      </c>
      <c r="T92" s="79">
        <f t="shared" si="91"/>
        <v>0.27486587525197564</v>
      </c>
      <c r="V92" s="124">
        <f t="shared" ref="V92:AB92" si="92">V66/V64</f>
        <v>0.31467239430250959</v>
      </c>
      <c r="W92" s="124">
        <f t="shared" si="92"/>
        <v>0.32413971514119305</v>
      </c>
      <c r="X92" s="79">
        <f t="shared" si="92"/>
        <v>0.33083081024155864</v>
      </c>
      <c r="Y92" s="79">
        <f t="shared" si="92"/>
        <v>0.31468741523999982</v>
      </c>
      <c r="Z92" s="79">
        <f t="shared" si="92"/>
        <v>0.29763129299742253</v>
      </c>
      <c r="AA92" s="79">
        <f t="shared" si="92"/>
        <v>0.2532580424366872</v>
      </c>
      <c r="AB92" s="79">
        <f t="shared" si="92"/>
        <v>0.23593913012814394</v>
      </c>
    </row>
    <row r="93" spans="4:28" s="11" customFormat="1" ht="12" x14ac:dyDescent="0.2">
      <c r="D93" s="23" t="s">
        <v>27</v>
      </c>
      <c r="E93" s="124">
        <f>E67/E64</f>
        <v>0</v>
      </c>
      <c r="F93" s="124">
        <f t="shared" ref="F93:K93" si="93">F67/F64</f>
        <v>0</v>
      </c>
      <c r="G93" s="79">
        <f t="shared" si="93"/>
        <v>0.39722964809300465</v>
      </c>
      <c r="H93" s="79">
        <f t="shared" si="93"/>
        <v>0.37614241634590828</v>
      </c>
      <c r="I93" s="79">
        <f t="shared" si="93"/>
        <v>0.38723343113701542</v>
      </c>
      <c r="J93" s="79">
        <f t="shared" si="93"/>
        <v>0.37792618303791775</v>
      </c>
      <c r="K93" s="79">
        <f t="shared" si="93"/>
        <v>0.37476261900693419</v>
      </c>
      <c r="M93" s="23"/>
      <c r="N93" s="124">
        <f>N67/N64</f>
        <v>0</v>
      </c>
      <c r="O93" s="124">
        <f t="shared" ref="O93:T93" si="94">O67/O64</f>
        <v>0</v>
      </c>
      <c r="P93" s="79">
        <f t="shared" si="94"/>
        <v>0.38276579013395834</v>
      </c>
      <c r="Q93" s="79">
        <f t="shared" si="94"/>
        <v>0.35049177974011059</v>
      </c>
      <c r="R93" s="79">
        <f t="shared" si="94"/>
        <v>0.38574169394843666</v>
      </c>
      <c r="S93" s="79">
        <f t="shared" si="94"/>
        <v>0.36440789179003319</v>
      </c>
      <c r="T93" s="79">
        <f t="shared" si="94"/>
        <v>0.38907274621560334</v>
      </c>
      <c r="V93" s="124">
        <f t="shared" ref="V93:AB93" si="95">V67/V64</f>
        <v>0</v>
      </c>
      <c r="W93" s="124">
        <f t="shared" si="95"/>
        <v>0</v>
      </c>
      <c r="X93" s="79">
        <f t="shared" si="95"/>
        <v>0.41278631606660965</v>
      </c>
      <c r="Y93" s="79">
        <f t="shared" si="95"/>
        <v>0.40391302763732639</v>
      </c>
      <c r="Z93" s="79">
        <f t="shared" si="95"/>
        <v>0.38881440124729838</v>
      </c>
      <c r="AA93" s="79">
        <f t="shared" si="95"/>
        <v>0.39264459274469543</v>
      </c>
      <c r="AB93" s="79">
        <f t="shared" si="95"/>
        <v>0.35990133115216005</v>
      </c>
    </row>
    <row r="94" spans="4:28" s="11" customFormat="1" ht="12" x14ac:dyDescent="0.2">
      <c r="D94" s="23" t="s">
        <v>28</v>
      </c>
      <c r="E94" s="124">
        <f>E68/E64</f>
        <v>0</v>
      </c>
      <c r="F94" s="124">
        <f t="shared" ref="F94:K94" si="96">F68/F64</f>
        <v>0</v>
      </c>
      <c r="G94" s="79">
        <f t="shared" si="96"/>
        <v>0.12352539647807598</v>
      </c>
      <c r="H94" s="79">
        <f t="shared" si="96"/>
        <v>0.12939953481121289</v>
      </c>
      <c r="I94" s="79">
        <f t="shared" si="96"/>
        <v>0.15778193505537377</v>
      </c>
      <c r="J94" s="79">
        <f t="shared" si="96"/>
        <v>0.17568546750319392</v>
      </c>
      <c r="K94" s="79">
        <f t="shared" si="96"/>
        <v>0.20594649671854134</v>
      </c>
      <c r="M94" s="23"/>
      <c r="N94" s="124">
        <f>N68/N64</f>
        <v>0</v>
      </c>
      <c r="O94" s="124">
        <f t="shared" ref="O94:T94" si="97">O68/O64</f>
        <v>0</v>
      </c>
      <c r="P94" s="79">
        <f t="shared" si="97"/>
        <v>0.11519484850895606</v>
      </c>
      <c r="Q94" s="79">
        <f t="shared" si="97"/>
        <v>0.12024523177064637</v>
      </c>
      <c r="R94" s="79">
        <f t="shared" si="97"/>
        <v>0.14962803439273517</v>
      </c>
      <c r="S94" s="79">
        <f t="shared" si="97"/>
        <v>0.14602813377412355</v>
      </c>
      <c r="T94" s="79">
        <f t="shared" si="97"/>
        <v>0.18328670645272963</v>
      </c>
      <c r="V94" s="124">
        <f t="shared" ref="V94:AB94" si="98">V68/V64</f>
        <v>0</v>
      </c>
      <c r="W94" s="124">
        <f t="shared" si="98"/>
        <v>0</v>
      </c>
      <c r="X94" s="79">
        <f t="shared" si="98"/>
        <v>0.13248535509774237</v>
      </c>
      <c r="Y94" s="79">
        <f t="shared" si="98"/>
        <v>0.13931042300047364</v>
      </c>
      <c r="Z94" s="79">
        <f t="shared" si="98"/>
        <v>0.1664235867675832</v>
      </c>
      <c r="AA94" s="79">
        <f t="shared" si="98"/>
        <v>0.2079757015742642</v>
      </c>
      <c r="AB94" s="79">
        <f t="shared" si="98"/>
        <v>0.22947903846038065</v>
      </c>
    </row>
    <row r="95" spans="4:28" s="11" customFormat="1" ht="12" x14ac:dyDescent="0.2">
      <c r="D95" s="23" t="s">
        <v>36</v>
      </c>
      <c r="E95" s="124">
        <f>E69/E64</f>
        <v>0.51286036761045206</v>
      </c>
      <c r="F95" s="124">
        <f t="shared" ref="F95:K95" si="99">F69/F64</f>
        <v>0.52297791032846885</v>
      </c>
      <c r="G95" s="79">
        <f t="shared" si="99"/>
        <v>0.52075504457108068</v>
      </c>
      <c r="H95" s="79">
        <f t="shared" si="99"/>
        <v>0.50554195115712119</v>
      </c>
      <c r="I95" s="79">
        <f t="shared" si="99"/>
        <v>0.54501536619238922</v>
      </c>
      <c r="J95" s="79">
        <f t="shared" si="99"/>
        <v>0.55361165054111161</v>
      </c>
      <c r="K95" s="79">
        <f t="shared" si="99"/>
        <v>0.58070911572547557</v>
      </c>
      <c r="M95" s="23" t="s">
        <v>36</v>
      </c>
      <c r="N95" s="124">
        <f t="shared" ref="N95:T95" si="100">N69/N64</f>
        <v>0.49654013096821137</v>
      </c>
      <c r="O95" s="124">
        <f t="shared" si="100"/>
        <v>0.4959113534456</v>
      </c>
      <c r="P95" s="79">
        <f t="shared" si="100"/>
        <v>0.4979606386429144</v>
      </c>
      <c r="Q95" s="79">
        <f t="shared" si="100"/>
        <v>0.47073701151075692</v>
      </c>
      <c r="R95" s="79">
        <f t="shared" si="100"/>
        <v>0.5353697283411718</v>
      </c>
      <c r="S95" s="79">
        <f t="shared" si="100"/>
        <v>0.51043602556415679</v>
      </c>
      <c r="T95" s="79">
        <f t="shared" si="100"/>
        <v>0.57235945266833299</v>
      </c>
      <c r="V95" s="124">
        <f t="shared" ref="V95:AB95" si="101">V69/V64</f>
        <v>0.53344969477730042</v>
      </c>
      <c r="W95" s="124">
        <f t="shared" si="101"/>
        <v>0.55250987653615735</v>
      </c>
      <c r="X95" s="79">
        <f t="shared" si="101"/>
        <v>0.54527167116435205</v>
      </c>
      <c r="Y95" s="79">
        <f t="shared" si="101"/>
        <v>0.54322345063779998</v>
      </c>
      <c r="Z95" s="79">
        <f t="shared" si="101"/>
        <v>0.55523798801488156</v>
      </c>
      <c r="AA95" s="79">
        <f t="shared" si="101"/>
        <v>0.60062029431895958</v>
      </c>
      <c r="AB95" s="79">
        <f t="shared" si="101"/>
        <v>0.5893803696125407</v>
      </c>
    </row>
    <row r="96" spans="4:28" s="11" customFormat="1" ht="12" x14ac:dyDescent="0.2">
      <c r="D96" s="23" t="s">
        <v>25</v>
      </c>
      <c r="E96" s="124">
        <f>E70/E64</f>
        <v>7.241162133684162E-2</v>
      </c>
      <c r="F96" s="124">
        <f t="shared" ref="F96:K96" si="102">F70/F64</f>
        <v>7.0504149667456814E-2</v>
      </c>
      <c r="G96" s="79">
        <f t="shared" si="102"/>
        <v>5.8949654181690181E-2</v>
      </c>
      <c r="H96" s="79">
        <f t="shared" si="102"/>
        <v>8.1875714587280046E-2</v>
      </c>
      <c r="I96" s="79">
        <f t="shared" si="102"/>
        <v>8.0792797806414962E-2</v>
      </c>
      <c r="J96" s="79">
        <f t="shared" si="102"/>
        <v>9.8141079388849584E-2</v>
      </c>
      <c r="K96" s="79">
        <f t="shared" si="102"/>
        <v>0.11744942798616956</v>
      </c>
      <c r="M96" s="23" t="s">
        <v>25</v>
      </c>
      <c r="N96" s="124">
        <f t="shared" ref="N96:T96" si="103">N70/N64</f>
        <v>6.1076921422657429E-2</v>
      </c>
      <c r="O96" s="124">
        <f t="shared" si="103"/>
        <v>6.8987542960145698E-2</v>
      </c>
      <c r="P96" s="79">
        <f t="shared" si="103"/>
        <v>4.6279580684050449E-2</v>
      </c>
      <c r="Q96" s="79">
        <f t="shared" si="103"/>
        <v>7.1082214564338192E-2</v>
      </c>
      <c r="R96" s="79">
        <f t="shared" si="103"/>
        <v>6.3026522065238039E-2</v>
      </c>
      <c r="S96" s="79">
        <f t="shared" si="103"/>
        <v>8.7101385157355674E-2</v>
      </c>
      <c r="T96" s="79">
        <f t="shared" si="103"/>
        <v>9.6043092182088327E-2</v>
      </c>
      <c r="V96" s="124">
        <f t="shared" ref="V96:AB96" si="104">V70/V64</f>
        <v>8.6711281935338003E-2</v>
      </c>
      <c r="W96" s="124">
        <f t="shared" si="104"/>
        <v>7.2158899409896851E-2</v>
      </c>
      <c r="X96" s="79">
        <f t="shared" si="104"/>
        <v>7.257700914895017E-2</v>
      </c>
      <c r="Y96" s="79">
        <f t="shared" si="104"/>
        <v>9.3561276166803625E-2</v>
      </c>
      <c r="Z96" s="79">
        <f t="shared" si="104"/>
        <v>9.9621818851741734E-2</v>
      </c>
      <c r="AA96" s="79">
        <f t="shared" si="104"/>
        <v>0.11016084873374402</v>
      </c>
      <c r="AB96" s="79">
        <f t="shared" si="104"/>
        <v>0.13968023793366516</v>
      </c>
    </row>
    <row r="97" spans="3:28" s="11" customFormat="1" ht="12" x14ac:dyDescent="0.2">
      <c r="D97" s="23"/>
      <c r="E97" s="124"/>
      <c r="F97" s="124"/>
      <c r="G97" s="79"/>
      <c r="H97" s="79"/>
      <c r="I97" s="79"/>
      <c r="J97" s="79"/>
      <c r="K97" s="79"/>
      <c r="M97" s="23"/>
      <c r="N97" s="124"/>
      <c r="O97" s="124"/>
      <c r="P97" s="79"/>
      <c r="Q97" s="79"/>
      <c r="R97" s="79"/>
      <c r="S97" s="79"/>
      <c r="T97" s="79"/>
      <c r="V97" s="124"/>
      <c r="W97" s="124"/>
      <c r="X97" s="79"/>
      <c r="Y97" s="79"/>
      <c r="Z97" s="79"/>
      <c r="AA97" s="79"/>
      <c r="AB97" s="79"/>
    </row>
    <row r="98" spans="3:28" s="11" customFormat="1" ht="12" x14ac:dyDescent="0.2">
      <c r="D98" s="23"/>
      <c r="E98" s="79"/>
      <c r="F98" s="79"/>
      <c r="G98" s="79"/>
      <c r="H98" s="79"/>
      <c r="I98" s="79"/>
      <c r="J98" s="79"/>
      <c r="K98" s="79"/>
      <c r="M98" s="23"/>
      <c r="N98" s="79"/>
      <c r="O98" s="79"/>
      <c r="P98" s="79"/>
      <c r="Q98" s="79"/>
      <c r="R98" s="79"/>
      <c r="S98" s="79"/>
      <c r="T98" s="79"/>
      <c r="V98" s="79"/>
      <c r="W98" s="79"/>
      <c r="X98" s="79"/>
      <c r="Y98" s="79"/>
      <c r="Z98" s="79"/>
      <c r="AA98" s="79"/>
      <c r="AB98" s="79"/>
    </row>
    <row r="99" spans="3:28" s="11" customFormat="1" ht="12" x14ac:dyDescent="0.2">
      <c r="E99" s="118" t="s">
        <v>0</v>
      </c>
      <c r="F99" s="118" t="s">
        <v>14</v>
      </c>
      <c r="G99" s="83" t="s">
        <v>15</v>
      </c>
      <c r="H99" s="83" t="s">
        <v>5</v>
      </c>
      <c r="I99" s="83" t="s">
        <v>11</v>
      </c>
      <c r="J99" s="83" t="s">
        <v>16</v>
      </c>
      <c r="K99" s="83" t="s">
        <v>29</v>
      </c>
      <c r="L99" s="114" t="s">
        <v>84</v>
      </c>
      <c r="M99" s="23"/>
      <c r="N99" s="79"/>
      <c r="O99" s="79"/>
      <c r="P99" s="79"/>
      <c r="Q99" s="79"/>
      <c r="R99" s="79"/>
      <c r="S99" s="79"/>
      <c r="T99" s="79"/>
      <c r="V99" s="79"/>
      <c r="W99" s="79"/>
      <c r="X99" s="79"/>
      <c r="Y99" s="79"/>
      <c r="Z99" s="79"/>
      <c r="AA99" s="79"/>
      <c r="AB99" s="79"/>
    </row>
    <row r="100" spans="3:28" s="11" customFormat="1" ht="12" x14ac:dyDescent="0.2">
      <c r="D100" s="23" t="s">
        <v>83</v>
      </c>
      <c r="E100" s="125">
        <f t="shared" ref="E100:K100" si="105">E64/E58</f>
        <v>0.60554377249378954</v>
      </c>
      <c r="F100" s="125">
        <f t="shared" si="105"/>
        <v>0.60855057381125521</v>
      </c>
      <c r="G100" s="113">
        <f t="shared" si="105"/>
        <v>0.58329235022900827</v>
      </c>
      <c r="H100" s="113">
        <f t="shared" si="105"/>
        <v>0.57878409593596114</v>
      </c>
      <c r="I100" s="113">
        <f t="shared" si="105"/>
        <v>0.52828657440442461</v>
      </c>
      <c r="J100" s="113">
        <f t="shared" si="105"/>
        <v>0.5192915457612669</v>
      </c>
      <c r="K100" s="113">
        <f t="shared" si="105"/>
        <v>0.49630026088830176</v>
      </c>
      <c r="L100" s="115">
        <f>(K100-E100)/E100</f>
        <v>-0.18040563963789782</v>
      </c>
      <c r="M100" s="23"/>
      <c r="N100" s="79"/>
      <c r="O100" s="79"/>
      <c r="P100" s="79"/>
      <c r="Q100" s="79"/>
      <c r="R100" s="79"/>
      <c r="S100" s="79"/>
      <c r="T100" s="79"/>
      <c r="V100" s="79"/>
      <c r="W100" s="79"/>
      <c r="X100" s="79"/>
      <c r="Y100" s="79"/>
      <c r="Z100" s="79"/>
      <c r="AA100" s="79"/>
      <c r="AB100" s="79"/>
    </row>
    <row r="101" spans="3:28" s="11" customFormat="1" ht="12" x14ac:dyDescent="0.2">
      <c r="D101" s="23" t="s">
        <v>32</v>
      </c>
      <c r="E101" s="126">
        <f>2*(E100*E73/100)</f>
        <v>1.4533050539850949E-2</v>
      </c>
      <c r="F101" s="126">
        <f t="shared" ref="F101:K101" si="106">2*(F100*F73/100)</f>
        <v>1.7039416066715145E-2</v>
      </c>
      <c r="G101" s="112">
        <f t="shared" si="106"/>
        <v>1.3999016405496199E-2</v>
      </c>
      <c r="H101" s="112">
        <f t="shared" si="106"/>
        <v>1.5048386494334992E-2</v>
      </c>
      <c r="I101" s="112">
        <f t="shared" si="106"/>
        <v>1.7961743529750437E-2</v>
      </c>
      <c r="J101" s="112">
        <f t="shared" si="106"/>
        <v>1.5578746372838008E-2</v>
      </c>
      <c r="K101" s="112">
        <f t="shared" si="106"/>
        <v>1.389640730487245E-2</v>
      </c>
      <c r="L101" s="115"/>
      <c r="M101" s="23"/>
      <c r="N101" s="79"/>
      <c r="O101" s="79"/>
      <c r="P101" s="79"/>
      <c r="Q101" s="79"/>
      <c r="R101" s="79"/>
      <c r="S101" s="79"/>
      <c r="T101" s="79"/>
      <c r="V101" s="79"/>
      <c r="W101" s="79"/>
      <c r="X101" s="79"/>
      <c r="Y101" s="79"/>
      <c r="Z101" s="79"/>
      <c r="AA101" s="79"/>
      <c r="AB101" s="79"/>
    </row>
    <row r="102" spans="3:28" s="11" customFormat="1" ht="12" x14ac:dyDescent="0.2">
      <c r="D102" s="23"/>
      <c r="E102" s="79"/>
      <c r="F102" s="79"/>
      <c r="G102" s="79"/>
      <c r="H102" s="79"/>
      <c r="I102" s="79"/>
      <c r="J102" s="79"/>
      <c r="K102" s="79"/>
      <c r="M102" s="23"/>
      <c r="N102" s="79"/>
      <c r="O102" s="79"/>
      <c r="P102" s="79"/>
      <c r="Q102" s="79"/>
      <c r="R102" s="79"/>
      <c r="S102" s="79"/>
      <c r="T102" s="79"/>
      <c r="V102" s="79"/>
      <c r="W102" s="79"/>
      <c r="X102" s="79"/>
      <c r="Y102" s="79"/>
      <c r="Z102" s="79"/>
      <c r="AA102" s="79"/>
      <c r="AB102" s="79"/>
    </row>
    <row r="103" spans="3:28" s="11" customFormat="1" ht="12" x14ac:dyDescent="0.2">
      <c r="D103" s="23"/>
      <c r="E103" s="79"/>
      <c r="F103" s="79"/>
      <c r="G103" s="79"/>
      <c r="H103" s="79"/>
      <c r="I103" s="79"/>
      <c r="J103" s="79"/>
      <c r="K103" s="79"/>
      <c r="M103" s="23"/>
      <c r="N103" s="79"/>
      <c r="O103" s="79"/>
      <c r="P103" s="79"/>
      <c r="Q103" s="79"/>
      <c r="R103" s="79"/>
      <c r="S103" s="79"/>
      <c r="T103" s="79"/>
      <c r="V103" s="79"/>
      <c r="W103" s="79"/>
      <c r="X103" s="79"/>
      <c r="Y103" s="79"/>
      <c r="Z103" s="79"/>
      <c r="AA103" s="79"/>
      <c r="AB103" s="79"/>
    </row>
    <row r="104" spans="3:28" s="11" customFormat="1" ht="12" x14ac:dyDescent="0.2">
      <c r="D104" s="48"/>
      <c r="F104" s="25"/>
      <c r="P104" s="25"/>
      <c r="AB104" s="25"/>
    </row>
    <row r="105" spans="3:28" s="11" customFormat="1" ht="12" x14ac:dyDescent="0.2">
      <c r="D105" s="48"/>
      <c r="F105" s="25"/>
      <c r="P105" s="25"/>
      <c r="AB105" s="25"/>
    </row>
    <row r="106" spans="3:28" s="11" customFormat="1" ht="24" x14ac:dyDescent="0.2">
      <c r="C106" s="72"/>
      <c r="D106" s="84" t="s">
        <v>86</v>
      </c>
      <c r="E106" s="85" t="s">
        <v>15</v>
      </c>
      <c r="F106" s="85" t="s">
        <v>29</v>
      </c>
      <c r="G106" s="85" t="s">
        <v>62</v>
      </c>
      <c r="H106" s="86" t="s">
        <v>63</v>
      </c>
      <c r="I106" s="86" t="s">
        <v>64</v>
      </c>
      <c r="J106" s="86" t="s">
        <v>65</v>
      </c>
      <c r="K106" s="85" t="s">
        <v>66</v>
      </c>
      <c r="M106" s="84" t="s">
        <v>86</v>
      </c>
      <c r="N106" s="85" t="s">
        <v>15</v>
      </c>
      <c r="O106" s="85" t="s">
        <v>29</v>
      </c>
      <c r="P106" s="85" t="s">
        <v>62</v>
      </c>
      <c r="Q106" s="86" t="s">
        <v>63</v>
      </c>
      <c r="R106" s="86" t="s">
        <v>64</v>
      </c>
      <c r="S106" s="86" t="s">
        <v>65</v>
      </c>
      <c r="T106" s="85" t="s">
        <v>66</v>
      </c>
      <c r="U106" s="84" t="s">
        <v>86</v>
      </c>
      <c r="V106" s="85" t="s">
        <v>15</v>
      </c>
      <c r="W106" s="85" t="s">
        <v>29</v>
      </c>
      <c r="X106" s="85" t="s">
        <v>62</v>
      </c>
      <c r="Y106" s="86" t="s">
        <v>63</v>
      </c>
      <c r="Z106" s="86" t="s">
        <v>64</v>
      </c>
      <c r="AA106" s="86" t="s">
        <v>65</v>
      </c>
      <c r="AB106" s="85" t="s">
        <v>66</v>
      </c>
    </row>
    <row r="107" spans="3:28" s="11" customFormat="1" ht="12" x14ac:dyDescent="0.2">
      <c r="C107" s="72"/>
      <c r="D107" s="94" t="s">
        <v>82</v>
      </c>
      <c r="E107" s="109">
        <f>G58</f>
        <v>4324953</v>
      </c>
      <c r="F107" s="109">
        <f>K58</f>
        <v>4775607</v>
      </c>
      <c r="G107" s="74">
        <f t="shared" ref="G107:G114" si="107">F107-E107</f>
        <v>450654</v>
      </c>
      <c r="H107" s="75">
        <f t="shared" ref="H107:H114" si="108">G107/E107</f>
        <v>0.10419858897888601</v>
      </c>
      <c r="I107" s="76">
        <f>SQRT(POWER(E107*P58/100,2)+POWER(F107*T58/100,2))</f>
        <v>48745.940611900973</v>
      </c>
      <c r="J107" s="77">
        <f t="shared" ref="J107:J114" si="109">G107/I107</f>
        <v>9.2449544381132736</v>
      </c>
      <c r="K107" s="78" t="str">
        <f t="shared" ref="K107:K114" si="110">IF(AND(J107&gt;-2,J107&lt;2),"no","yes")</f>
        <v>yes</v>
      </c>
      <c r="M107" s="94"/>
      <c r="N107" s="95"/>
      <c r="O107" s="95"/>
      <c r="P107" s="95"/>
      <c r="Q107" s="96"/>
      <c r="R107" s="96"/>
      <c r="S107" s="96"/>
      <c r="T107" s="95"/>
      <c r="U107" s="94"/>
      <c r="V107" s="95"/>
      <c r="W107" s="95"/>
      <c r="X107" s="95"/>
      <c r="Y107" s="96"/>
      <c r="Z107" s="96"/>
      <c r="AA107" s="96"/>
      <c r="AB107" s="95"/>
    </row>
    <row r="108" spans="3:28" s="11" customFormat="1" ht="12" x14ac:dyDescent="0.2">
      <c r="C108" s="72"/>
      <c r="D108" s="23" t="s">
        <v>67</v>
      </c>
      <c r="E108" s="74">
        <f>G64</f>
        <v>2522712</v>
      </c>
      <c r="F108" s="74">
        <f>K64</f>
        <v>2370135</v>
      </c>
      <c r="G108" s="74">
        <f t="shared" si="107"/>
        <v>-152577</v>
      </c>
      <c r="H108" s="75">
        <f t="shared" si="108"/>
        <v>-6.0481339130269332E-2</v>
      </c>
      <c r="I108" s="76">
        <f>SQRT(POWER(E108*G73/100,2)+POWER(F108*K73/100,2))</f>
        <v>44916.196902721356</v>
      </c>
      <c r="J108" s="77">
        <f t="shared" si="109"/>
        <v>-3.3969260650105433</v>
      </c>
      <c r="K108" s="78" t="str">
        <f t="shared" si="110"/>
        <v>yes</v>
      </c>
      <c r="M108" s="23" t="s">
        <v>67</v>
      </c>
      <c r="N108" s="74">
        <f>P64</f>
        <v>1307272</v>
      </c>
      <c r="O108" s="74">
        <f>T64</f>
        <v>1207458</v>
      </c>
      <c r="P108" s="74">
        <f t="shared" ref="P108:P114" si="111">O108-N108</f>
        <v>-99814</v>
      </c>
      <c r="Q108" s="75">
        <f t="shared" ref="Q108:Q114" si="112">P108/N108</f>
        <v>-7.6352893659467957E-2</v>
      </c>
      <c r="R108" s="76">
        <f>SQRT(POWER(N108*P73/100,2)+POWER(O108*T73/100,2))</f>
        <v>39030.321675969622</v>
      </c>
      <c r="S108" s="77">
        <f t="shared" ref="S108:S114" si="113">P108/R108</f>
        <v>-2.5573450515898251</v>
      </c>
      <c r="T108" s="78" t="str">
        <f t="shared" ref="T108:T114" si="114">IF(AND(S108&gt;-2,S108&lt;2),"no","yes")</f>
        <v>yes</v>
      </c>
      <c r="U108" s="23" t="s">
        <v>67</v>
      </c>
      <c r="V108" s="74">
        <f>X64</f>
        <v>1215440</v>
      </c>
      <c r="W108" s="74">
        <f>AB64</f>
        <v>1162677</v>
      </c>
      <c r="X108" s="74">
        <f t="shared" ref="X108:X114" si="115">W108-V108</f>
        <v>-52763</v>
      </c>
      <c r="Y108" s="75">
        <f t="shared" ref="Y108:Y114" si="116">X108/V108</f>
        <v>-4.3410616731389455E-2</v>
      </c>
      <c r="Z108" s="76">
        <f>SQRT(POWER(V108*X73/100,2)+POWER(W108*AB73/100,2))</f>
        <v>37007.631832981475</v>
      </c>
      <c r="AA108" s="77">
        <f t="shared" ref="AA108:AA114" si="117">X108/Z108</f>
        <v>-1.4257329471424656</v>
      </c>
      <c r="AB108" s="78" t="str">
        <f t="shared" ref="AB108:AB114" si="118">IF(AND(AA108&gt;-2,AA108&lt;2),"no","yes")</f>
        <v>no</v>
      </c>
    </row>
    <row r="109" spans="3:28" s="11" customFormat="1" ht="12" x14ac:dyDescent="0.2">
      <c r="C109" s="72"/>
      <c r="D109" s="23" t="s">
        <v>47</v>
      </c>
      <c r="E109" s="74">
        <f t="shared" ref="E109:E114" si="119">G65</f>
        <v>163066</v>
      </c>
      <c r="F109" s="74">
        <f>K65</f>
        <v>109195</v>
      </c>
      <c r="G109" s="74">
        <f t="shared" si="107"/>
        <v>-53871</v>
      </c>
      <c r="H109" s="75">
        <f t="shared" si="108"/>
        <v>-0.33036316583469272</v>
      </c>
      <c r="I109" s="76">
        <f t="shared" ref="I109:I114" si="120">SQRT(POWER(E109*G74/100,2)+POWER(F109*K74/100,2))</f>
        <v>13444.261324153736</v>
      </c>
      <c r="J109" s="77">
        <f t="shared" si="109"/>
        <v>-4.0069884615539459</v>
      </c>
      <c r="K109" s="78" t="str">
        <f t="shared" si="110"/>
        <v>yes</v>
      </c>
      <c r="M109" s="23" t="s">
        <v>47</v>
      </c>
      <c r="N109" s="74">
        <f t="shared" ref="N109:N114" si="121">P65</f>
        <v>100689</v>
      </c>
      <c r="O109" s="74">
        <f>T65</f>
        <v>68501</v>
      </c>
      <c r="P109" s="74">
        <f t="shared" si="111"/>
        <v>-32188</v>
      </c>
      <c r="Q109" s="75">
        <f t="shared" si="112"/>
        <v>-0.31967742255857146</v>
      </c>
      <c r="R109" s="76">
        <f t="shared" ref="R109:R114" si="122">SQRT(POWER(N109*P74/100,2)+POWER(O109*T74/100,2))</f>
        <v>10428.751985154935</v>
      </c>
      <c r="S109" s="77">
        <f t="shared" si="113"/>
        <v>-3.0864671099493788</v>
      </c>
      <c r="T109" s="78" t="str">
        <f t="shared" si="114"/>
        <v>yes</v>
      </c>
      <c r="U109" s="23" t="s">
        <v>47</v>
      </c>
      <c r="V109" s="74">
        <f t="shared" ref="V109:V114" si="123">X65</f>
        <v>62377</v>
      </c>
      <c r="W109" s="74">
        <f>AB65</f>
        <v>40694</v>
      </c>
      <c r="X109" s="74">
        <f t="shared" si="115"/>
        <v>-21683</v>
      </c>
      <c r="Y109" s="75">
        <f t="shared" si="116"/>
        <v>-0.34761210061400838</v>
      </c>
      <c r="Z109" s="76">
        <f t="shared" ref="Z109:Z114" si="124">SQRT(POWER(V109*X74/100,2)+POWER(W109*AB74/100,2))</f>
        <v>8164.0785499778858</v>
      </c>
      <c r="AA109" s="77">
        <f t="shared" si="117"/>
        <v>-2.6559029126512672</v>
      </c>
      <c r="AB109" s="78" t="str">
        <f t="shared" si="118"/>
        <v>yes</v>
      </c>
    </row>
    <row r="110" spans="3:28" s="11" customFormat="1" ht="12" x14ac:dyDescent="0.2">
      <c r="C110" s="72"/>
      <c r="D110" s="23" t="s">
        <v>46</v>
      </c>
      <c r="E110" s="74">
        <f t="shared" si="119"/>
        <v>897218</v>
      </c>
      <c r="F110" s="74">
        <f>K66</f>
        <v>606210</v>
      </c>
      <c r="G110" s="74">
        <f t="shared" si="107"/>
        <v>-291008</v>
      </c>
      <c r="H110" s="75">
        <f t="shared" si="108"/>
        <v>-0.32434480806225469</v>
      </c>
      <c r="I110" s="76">
        <f t="shared" si="120"/>
        <v>30658.568972465495</v>
      </c>
      <c r="J110" s="77">
        <f t="shared" si="109"/>
        <v>-9.4918976897243539</v>
      </c>
      <c r="K110" s="78" t="str">
        <f t="shared" si="110"/>
        <v>yes</v>
      </c>
      <c r="M110" s="23" t="s">
        <v>46</v>
      </c>
      <c r="N110" s="74">
        <f t="shared" si="121"/>
        <v>495113</v>
      </c>
      <c r="O110" s="74">
        <f>T66</f>
        <v>331889</v>
      </c>
      <c r="P110" s="74">
        <f t="shared" si="111"/>
        <v>-163224</v>
      </c>
      <c r="Q110" s="75">
        <f t="shared" si="112"/>
        <v>-0.32967019650059681</v>
      </c>
      <c r="R110" s="76">
        <f t="shared" si="122"/>
        <v>22467.898840947277</v>
      </c>
      <c r="S110" s="77">
        <f t="shared" si="113"/>
        <v>-7.2647647719744786</v>
      </c>
      <c r="T110" s="78" t="str">
        <f t="shared" si="114"/>
        <v>yes</v>
      </c>
      <c r="U110" s="23" t="s">
        <v>46</v>
      </c>
      <c r="V110" s="74">
        <f t="shared" si="123"/>
        <v>402105</v>
      </c>
      <c r="W110" s="74">
        <f>AB66</f>
        <v>274321</v>
      </c>
      <c r="X110" s="74">
        <f t="shared" si="115"/>
        <v>-127784</v>
      </c>
      <c r="Y110" s="75">
        <f t="shared" si="116"/>
        <v>-0.31778764253117969</v>
      </c>
      <c r="Z110" s="76">
        <f t="shared" si="124"/>
        <v>20234.901211021366</v>
      </c>
      <c r="AA110" s="77">
        <f t="shared" si="117"/>
        <v>-6.3150295950246473</v>
      </c>
      <c r="AB110" s="78" t="str">
        <f t="shared" si="118"/>
        <v>yes</v>
      </c>
    </row>
    <row r="111" spans="3:28" s="11" customFormat="1" ht="12" x14ac:dyDescent="0.2">
      <c r="C111" s="72"/>
      <c r="D111" s="23" t="s">
        <v>27</v>
      </c>
      <c r="E111" s="74">
        <f t="shared" si="119"/>
        <v>1002096</v>
      </c>
      <c r="F111" s="74">
        <f>K67</f>
        <v>888238</v>
      </c>
      <c r="G111" s="74">
        <f t="shared" si="107"/>
        <v>-113858</v>
      </c>
      <c r="H111" s="75">
        <f t="shared" si="108"/>
        <v>-0.11361985278855519</v>
      </c>
      <c r="I111" s="76">
        <f t="shared" si="120"/>
        <v>32637.395569070824</v>
      </c>
      <c r="J111" s="77">
        <f t="shared" si="109"/>
        <v>-3.4885749311412195</v>
      </c>
      <c r="K111" s="78" t="str">
        <f t="shared" si="110"/>
        <v>yes</v>
      </c>
      <c r="M111" s="23"/>
      <c r="N111" s="74">
        <f t="shared" si="121"/>
        <v>500379</v>
      </c>
      <c r="O111" s="74">
        <f>T67</f>
        <v>469789</v>
      </c>
      <c r="P111" s="74">
        <f t="shared" si="111"/>
        <v>-30590</v>
      </c>
      <c r="Q111" s="75">
        <f t="shared" si="112"/>
        <v>-6.1133660685200618E-2</v>
      </c>
      <c r="R111" s="76">
        <f t="shared" si="122"/>
        <v>24006.283544427319</v>
      </c>
      <c r="S111" s="77">
        <f t="shared" si="113"/>
        <v>-1.2742497164706275</v>
      </c>
      <c r="T111" s="78" t="str">
        <f t="shared" si="114"/>
        <v>no</v>
      </c>
      <c r="U111" s="23"/>
      <c r="V111" s="74">
        <f t="shared" si="123"/>
        <v>501717</v>
      </c>
      <c r="W111" s="74">
        <f>AB67</f>
        <v>418449</v>
      </c>
      <c r="X111" s="74">
        <f t="shared" si="115"/>
        <v>-83268</v>
      </c>
      <c r="Y111" s="75">
        <f t="shared" si="116"/>
        <v>-0.16596607250701093</v>
      </c>
      <c r="Z111" s="76">
        <f t="shared" si="124"/>
        <v>23468.670687401387</v>
      </c>
      <c r="AA111" s="77">
        <f t="shared" si="117"/>
        <v>-3.5480492742480085</v>
      </c>
      <c r="AB111" s="78" t="str">
        <f t="shared" si="118"/>
        <v>yes</v>
      </c>
    </row>
    <row r="112" spans="3:28" s="11" customFormat="1" ht="12" x14ac:dyDescent="0.2">
      <c r="C112" s="72"/>
      <c r="D112" s="23" t="s">
        <v>28</v>
      </c>
      <c r="E112" s="74">
        <f t="shared" si="119"/>
        <v>311619</v>
      </c>
      <c r="F112" s="74">
        <f>K68</f>
        <v>488121</v>
      </c>
      <c r="G112" s="74">
        <f t="shared" si="107"/>
        <v>176502</v>
      </c>
      <c r="H112" s="75">
        <f t="shared" si="108"/>
        <v>0.56640320391247001</v>
      </c>
      <c r="I112" s="76">
        <f t="shared" si="120"/>
        <v>22926.677269866253</v>
      </c>
      <c r="J112" s="77">
        <f t="shared" si="109"/>
        <v>7.6985425285322933</v>
      </c>
      <c r="K112" s="78" t="str">
        <f t="shared" si="110"/>
        <v>yes</v>
      </c>
      <c r="M112" s="23"/>
      <c r="N112" s="74">
        <f t="shared" si="121"/>
        <v>150591</v>
      </c>
      <c r="O112" s="74">
        <f>T68</f>
        <v>221311</v>
      </c>
      <c r="P112" s="74">
        <f t="shared" si="111"/>
        <v>70720</v>
      </c>
      <c r="Q112" s="75">
        <f t="shared" si="112"/>
        <v>0.46961637813680762</v>
      </c>
      <c r="R112" s="76">
        <f t="shared" si="122"/>
        <v>16161.377235495802</v>
      </c>
      <c r="S112" s="77">
        <f t="shared" si="113"/>
        <v>4.3758646908306291</v>
      </c>
      <c r="T112" s="78" t="str">
        <f t="shared" si="114"/>
        <v>yes</v>
      </c>
      <c r="U112" s="23"/>
      <c r="V112" s="74">
        <f t="shared" si="123"/>
        <v>161028</v>
      </c>
      <c r="W112" s="74">
        <f>AB68</f>
        <v>266810</v>
      </c>
      <c r="X112" s="74">
        <f t="shared" si="115"/>
        <v>105782</v>
      </c>
      <c r="Y112" s="75">
        <f t="shared" si="116"/>
        <v>0.65691680949896913</v>
      </c>
      <c r="Z112" s="76">
        <f t="shared" si="124"/>
        <v>17036.08786341524</v>
      </c>
      <c r="AA112" s="77">
        <f t="shared" si="117"/>
        <v>6.209289412457502</v>
      </c>
      <c r="AB112" s="78" t="str">
        <f t="shared" si="118"/>
        <v>yes</v>
      </c>
    </row>
    <row r="113" spans="3:110" s="11" customFormat="1" ht="12" x14ac:dyDescent="0.2">
      <c r="C113" s="40"/>
      <c r="D113" s="23" t="s">
        <v>36</v>
      </c>
      <c r="E113" s="74">
        <f t="shared" si="119"/>
        <v>1313715</v>
      </c>
      <c r="F113" s="74">
        <f t="shared" ref="F113:F114" si="125">K69</f>
        <v>1376359</v>
      </c>
      <c r="G113" s="74">
        <f t="shared" si="107"/>
        <v>62644</v>
      </c>
      <c r="H113" s="75">
        <f t="shared" si="108"/>
        <v>4.7684619571215982E-2</v>
      </c>
      <c r="I113" s="76">
        <f t="shared" si="120"/>
        <v>42207.731048866583</v>
      </c>
      <c r="J113" s="77">
        <f t="shared" si="109"/>
        <v>1.4841830736523849</v>
      </c>
      <c r="K113" s="78" t="str">
        <f t="shared" si="110"/>
        <v>no</v>
      </c>
      <c r="M113" s="23" t="s">
        <v>36</v>
      </c>
      <c r="N113" s="74">
        <f t="shared" si="121"/>
        <v>650970</v>
      </c>
      <c r="O113" s="74">
        <f t="shared" ref="O113:O114" si="126">T69</f>
        <v>691100</v>
      </c>
      <c r="P113" s="74">
        <f t="shared" si="111"/>
        <v>40130</v>
      </c>
      <c r="Q113" s="75">
        <f t="shared" si="112"/>
        <v>6.1646466042982011E-2</v>
      </c>
      <c r="R113" s="76">
        <f t="shared" si="122"/>
        <v>32034.820451578933</v>
      </c>
      <c r="S113" s="77">
        <f t="shared" si="113"/>
        <v>1.2526993887996669</v>
      </c>
      <c r="T113" s="78" t="str">
        <f t="shared" si="114"/>
        <v>no</v>
      </c>
      <c r="U113" s="23" t="s">
        <v>36</v>
      </c>
      <c r="V113" s="74">
        <f t="shared" si="123"/>
        <v>662745</v>
      </c>
      <c r="W113" s="74">
        <f t="shared" ref="W113:W114" si="127">AB69</f>
        <v>685259</v>
      </c>
      <c r="X113" s="74">
        <f t="shared" si="115"/>
        <v>22514</v>
      </c>
      <c r="Y113" s="75">
        <f t="shared" si="116"/>
        <v>3.3970833427638084E-2</v>
      </c>
      <c r="Z113" s="76">
        <f t="shared" si="124"/>
        <v>32104.150435356503</v>
      </c>
      <c r="AA113" s="77">
        <f t="shared" si="117"/>
        <v>0.7012800430689855</v>
      </c>
      <c r="AB113" s="78" t="str">
        <f t="shared" si="118"/>
        <v>no</v>
      </c>
    </row>
    <row r="114" spans="3:110" s="11" customFormat="1" ht="12" x14ac:dyDescent="0.2">
      <c r="C114" s="40"/>
      <c r="D114" s="23" t="s">
        <v>25</v>
      </c>
      <c r="E114" s="74">
        <f t="shared" si="119"/>
        <v>148713</v>
      </c>
      <c r="F114" s="74">
        <f t="shared" si="125"/>
        <v>278371</v>
      </c>
      <c r="G114" s="74">
        <f t="shared" si="107"/>
        <v>129658</v>
      </c>
      <c r="H114" s="75">
        <f t="shared" si="108"/>
        <v>0.87186728799768687</v>
      </c>
      <c r="I114" s="76">
        <f t="shared" si="120"/>
        <v>18317.324362689273</v>
      </c>
      <c r="J114" s="77">
        <f t="shared" si="109"/>
        <v>7.0784355527438043</v>
      </c>
      <c r="K114" s="78" t="str">
        <f t="shared" si="110"/>
        <v>yes</v>
      </c>
      <c r="M114" s="23" t="s">
        <v>25</v>
      </c>
      <c r="N114" s="74">
        <f t="shared" si="121"/>
        <v>60500</v>
      </c>
      <c r="O114" s="74">
        <f t="shared" si="126"/>
        <v>115968</v>
      </c>
      <c r="P114" s="74">
        <f t="shared" si="111"/>
        <v>55468</v>
      </c>
      <c r="Q114" s="75">
        <f t="shared" si="112"/>
        <v>0.91682644628099175</v>
      </c>
      <c r="R114" s="76">
        <f t="shared" si="122"/>
        <v>11510.839757354977</v>
      </c>
      <c r="S114" s="77">
        <f t="shared" si="113"/>
        <v>4.8187622423080043</v>
      </c>
      <c r="T114" s="78" t="str">
        <f t="shared" si="114"/>
        <v>yes</v>
      </c>
      <c r="U114" s="23" t="s">
        <v>25</v>
      </c>
      <c r="V114" s="74">
        <f t="shared" si="123"/>
        <v>88213</v>
      </c>
      <c r="W114" s="74">
        <f t="shared" si="127"/>
        <v>162403</v>
      </c>
      <c r="X114" s="74">
        <f t="shared" si="115"/>
        <v>74190</v>
      </c>
      <c r="Y114" s="75">
        <f t="shared" si="116"/>
        <v>0.8410325008785553</v>
      </c>
      <c r="Z114" s="76">
        <f t="shared" si="124"/>
        <v>13380.508666179323</v>
      </c>
      <c r="AA114" s="77">
        <f t="shared" si="117"/>
        <v>5.5446322595734507</v>
      </c>
      <c r="AB114" s="78" t="str">
        <f t="shared" si="118"/>
        <v>yes</v>
      </c>
    </row>
    <row r="115" spans="3:110" s="11" customFormat="1" ht="12" x14ac:dyDescent="0.2">
      <c r="D115" s="48"/>
      <c r="F115" s="25"/>
      <c r="P115" s="25"/>
      <c r="AB115" s="25"/>
    </row>
    <row r="118" spans="3:110" s="8" customFormat="1" x14ac:dyDescent="0.25">
      <c r="C118" s="8" t="s">
        <v>44</v>
      </c>
      <c r="D118" s="47"/>
      <c r="F118" s="27">
        <v>1</v>
      </c>
      <c r="G118" s="8">
        <v>2</v>
      </c>
      <c r="H118" s="8">
        <v>3</v>
      </c>
      <c r="I118" s="8">
        <v>4</v>
      </c>
      <c r="J118" s="8">
        <v>5</v>
      </c>
      <c r="K118" s="27">
        <v>6</v>
      </c>
      <c r="L118" s="8">
        <v>7</v>
      </c>
      <c r="M118" s="8">
        <v>8</v>
      </c>
      <c r="N118" s="8">
        <v>9</v>
      </c>
      <c r="O118" s="8">
        <v>10</v>
      </c>
      <c r="P118" s="27">
        <v>11</v>
      </c>
      <c r="Q118" s="8">
        <v>12</v>
      </c>
      <c r="R118" s="8">
        <v>13</v>
      </c>
      <c r="S118" s="8">
        <v>14</v>
      </c>
      <c r="T118" s="8">
        <v>15</v>
      </c>
      <c r="U118" s="27">
        <v>16</v>
      </c>
      <c r="V118" s="8">
        <v>17</v>
      </c>
      <c r="W118" s="8">
        <v>18</v>
      </c>
      <c r="X118" s="8">
        <v>19</v>
      </c>
      <c r="Y118" s="8">
        <v>20</v>
      </c>
      <c r="Z118" s="27">
        <v>21</v>
      </c>
      <c r="AA118" s="8">
        <v>22</v>
      </c>
      <c r="AB118" s="8">
        <v>23</v>
      </c>
      <c r="AC118" s="8">
        <v>24</v>
      </c>
      <c r="AD118" s="8">
        <v>25</v>
      </c>
      <c r="AE118" s="27">
        <v>26</v>
      </c>
      <c r="AF118" s="8">
        <v>27</v>
      </c>
      <c r="AG118" s="8">
        <v>28</v>
      </c>
      <c r="AH118" s="8">
        <v>29</v>
      </c>
      <c r="AI118" s="8">
        <v>30</v>
      </c>
      <c r="AJ118" s="27">
        <v>31</v>
      </c>
    </row>
    <row r="119" spans="3:110" s="15" customFormat="1" ht="26.25" x14ac:dyDescent="0.4">
      <c r="C119"/>
      <c r="D119" s="5"/>
      <c r="E119"/>
      <c r="F119" s="16" t="s">
        <v>33</v>
      </c>
      <c r="G119"/>
      <c r="H119"/>
      <c r="I119"/>
      <c r="J119"/>
      <c r="K119"/>
      <c r="L119"/>
      <c r="M119"/>
      <c r="N119"/>
      <c r="O119"/>
      <c r="P119" s="4"/>
      <c r="Q119"/>
      <c r="R119"/>
      <c r="S119"/>
      <c r="T119"/>
      <c r="U119"/>
      <c r="V119"/>
      <c r="W119"/>
      <c r="X119"/>
      <c r="Y119"/>
      <c r="Z119"/>
      <c r="AA119"/>
      <c r="AB119" s="4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</row>
    <row r="120" spans="3:110" x14ac:dyDescent="0.25">
      <c r="F120"/>
    </row>
    <row r="121" spans="3:110" x14ac:dyDescent="0.25">
      <c r="F121" s="1" t="s">
        <v>0</v>
      </c>
      <c r="G121" s="1" t="s">
        <v>14</v>
      </c>
      <c r="H121" s="1" t="s">
        <v>15</v>
      </c>
      <c r="I121" s="1" t="s">
        <v>5</v>
      </c>
      <c r="J121" s="1" t="s">
        <v>11</v>
      </c>
      <c r="K121" s="1" t="s">
        <v>16</v>
      </c>
      <c r="L121" s="1" t="s">
        <v>29</v>
      </c>
      <c r="O121" s="1"/>
      <c r="P121" s="1"/>
      <c r="Q121" s="1"/>
      <c r="R121" s="1" t="s">
        <v>0</v>
      </c>
      <c r="S121" s="1" t="s">
        <v>14</v>
      </c>
      <c r="T121" s="1" t="s">
        <v>15</v>
      </c>
      <c r="U121" s="1" t="s">
        <v>5</v>
      </c>
      <c r="V121" s="1" t="s">
        <v>11</v>
      </c>
      <c r="W121" s="1" t="s">
        <v>16</v>
      </c>
      <c r="X121" s="1" t="s">
        <v>29</v>
      </c>
      <c r="AA121" s="1"/>
      <c r="AB121" s="1"/>
      <c r="AC121" s="1"/>
      <c r="AD121" s="1" t="s">
        <v>0</v>
      </c>
      <c r="AE121" s="1" t="s">
        <v>14</v>
      </c>
      <c r="AF121" s="1" t="s">
        <v>15</v>
      </c>
      <c r="AG121" s="1" t="s">
        <v>5</v>
      </c>
      <c r="AH121" s="1" t="s">
        <v>11</v>
      </c>
      <c r="AI121" s="1" t="s">
        <v>16</v>
      </c>
      <c r="AJ121" s="1" t="s">
        <v>29</v>
      </c>
    </row>
    <row r="122" spans="3:110" s="19" customFormat="1" ht="12" x14ac:dyDescent="0.2">
      <c r="C122" s="22" t="s">
        <v>8</v>
      </c>
      <c r="D122" s="49" t="s">
        <v>6</v>
      </c>
      <c r="E122" s="20" t="s">
        <v>78</v>
      </c>
      <c r="F122" s="14">
        <v>1063550</v>
      </c>
      <c r="G122" s="14">
        <v>943812</v>
      </c>
      <c r="H122" s="14">
        <v>791239</v>
      </c>
      <c r="I122" s="14">
        <v>726666</v>
      </c>
      <c r="J122" s="14">
        <v>682600</v>
      </c>
      <c r="K122" s="14">
        <v>564217</v>
      </c>
      <c r="L122" s="14">
        <v>511882</v>
      </c>
      <c r="M122" s="14"/>
      <c r="O122" s="22" t="s">
        <v>8</v>
      </c>
      <c r="P122" s="24" t="s">
        <v>6</v>
      </c>
      <c r="Q122" s="20" t="s">
        <v>39</v>
      </c>
      <c r="R122" s="21">
        <v>1.6</v>
      </c>
      <c r="S122" s="21">
        <v>2.1</v>
      </c>
      <c r="T122" s="21">
        <v>2.1</v>
      </c>
      <c r="U122" s="21">
        <v>3</v>
      </c>
      <c r="V122" s="21">
        <v>3.6</v>
      </c>
      <c r="W122" s="21">
        <v>3.1</v>
      </c>
      <c r="X122" s="21">
        <v>3.1</v>
      </c>
      <c r="Y122" s="21"/>
      <c r="AA122" s="22" t="s">
        <v>8</v>
      </c>
      <c r="AB122" s="24" t="s">
        <v>6</v>
      </c>
      <c r="AC122" s="20" t="s">
        <v>39</v>
      </c>
      <c r="AD122" s="14">
        <v>34033.599999999999</v>
      </c>
      <c r="AE122" s="14">
        <v>39640.104000000007</v>
      </c>
      <c r="AF122" s="14">
        <v>33232.038</v>
      </c>
      <c r="AG122" s="14">
        <v>43599.96</v>
      </c>
      <c r="AH122" s="14">
        <v>49147.199999999997</v>
      </c>
      <c r="AI122" s="14">
        <v>34981.453999999998</v>
      </c>
      <c r="AJ122" s="14">
        <v>31736.683999999997</v>
      </c>
      <c r="AK122" s="21"/>
    </row>
    <row r="123" spans="3:110" s="11" customFormat="1" ht="12" x14ac:dyDescent="0.2">
      <c r="C123" s="23" t="s">
        <v>8</v>
      </c>
      <c r="D123" s="48" t="s">
        <v>6</v>
      </c>
      <c r="E123" s="17" t="s">
        <v>37</v>
      </c>
      <c r="F123" s="13">
        <v>157201</v>
      </c>
      <c r="G123" s="13">
        <v>122299</v>
      </c>
      <c r="H123" s="13">
        <v>93048</v>
      </c>
      <c r="I123" s="13">
        <v>66645</v>
      </c>
      <c r="J123" s="13">
        <v>54086</v>
      </c>
      <c r="K123" s="13">
        <v>43480</v>
      </c>
      <c r="L123" s="13">
        <v>30308</v>
      </c>
      <c r="M123" s="13"/>
      <c r="O123" s="23" t="s">
        <v>8</v>
      </c>
      <c r="P123" s="25" t="s">
        <v>6</v>
      </c>
      <c r="Q123" s="17" t="s">
        <v>37</v>
      </c>
      <c r="R123" s="18">
        <v>5</v>
      </c>
      <c r="S123" s="18">
        <v>6.5</v>
      </c>
      <c r="T123" s="18">
        <v>6.9</v>
      </c>
      <c r="U123" s="18">
        <v>8.9</v>
      </c>
      <c r="V123" s="18">
        <v>12.3</v>
      </c>
      <c r="W123" s="18">
        <v>12.3</v>
      </c>
      <c r="X123" s="18">
        <v>13.8</v>
      </c>
      <c r="Y123" s="18"/>
      <c r="AA123" s="23" t="s">
        <v>8</v>
      </c>
      <c r="AB123" s="25" t="s">
        <v>6</v>
      </c>
      <c r="AC123" s="17" t="s">
        <v>37</v>
      </c>
      <c r="AD123" s="13">
        <v>15720.1</v>
      </c>
      <c r="AE123" s="13">
        <v>15898.87</v>
      </c>
      <c r="AF123" s="13">
        <v>12840.624000000002</v>
      </c>
      <c r="AG123" s="13">
        <v>11862.81</v>
      </c>
      <c r="AH123" s="13">
        <v>13305.156000000001</v>
      </c>
      <c r="AI123" s="13">
        <v>10696.08</v>
      </c>
      <c r="AJ123" s="13">
        <v>8365.0079999999998</v>
      </c>
      <c r="AK123" s="18"/>
    </row>
    <row r="124" spans="3:110" s="11" customFormat="1" ht="12" x14ac:dyDescent="0.2">
      <c r="C124" s="23" t="s">
        <v>8</v>
      </c>
      <c r="D124" s="48" t="s">
        <v>6</v>
      </c>
      <c r="E124" s="17" t="s">
        <v>38</v>
      </c>
      <c r="F124" s="13">
        <v>587007</v>
      </c>
      <c r="G124" s="13">
        <v>499163</v>
      </c>
      <c r="H124" s="13">
        <v>388325</v>
      </c>
      <c r="I124" s="13">
        <v>337914</v>
      </c>
      <c r="J124" s="13">
        <v>267786</v>
      </c>
      <c r="K124" s="13">
        <v>206093</v>
      </c>
      <c r="L124" s="13">
        <v>181020</v>
      </c>
      <c r="M124" s="13"/>
      <c r="O124" s="23" t="s">
        <v>8</v>
      </c>
      <c r="P124" s="25" t="s">
        <v>6</v>
      </c>
      <c r="Q124" s="17" t="s">
        <v>38</v>
      </c>
      <c r="R124" s="18">
        <v>2.5</v>
      </c>
      <c r="S124" s="18">
        <v>2.9</v>
      </c>
      <c r="T124" s="18">
        <v>3.3</v>
      </c>
      <c r="U124" s="18">
        <v>4</v>
      </c>
      <c r="V124" s="18">
        <v>5.3</v>
      </c>
      <c r="W124" s="18">
        <v>5.3</v>
      </c>
      <c r="X124" s="18">
        <v>6.1</v>
      </c>
      <c r="Y124" s="18"/>
      <c r="AA124" s="23" t="s">
        <v>8</v>
      </c>
      <c r="AB124" s="25" t="s">
        <v>6</v>
      </c>
      <c r="AC124" s="17" t="s">
        <v>38</v>
      </c>
      <c r="AD124" s="13">
        <v>29350.35</v>
      </c>
      <c r="AE124" s="13">
        <v>28951.453999999998</v>
      </c>
      <c r="AF124" s="13">
        <v>25629.45</v>
      </c>
      <c r="AG124" s="13">
        <v>27033.119999999999</v>
      </c>
      <c r="AH124" s="13">
        <v>28385.316000000003</v>
      </c>
      <c r="AI124" s="13">
        <v>21845.857999999997</v>
      </c>
      <c r="AJ124" s="13">
        <v>22084.44</v>
      </c>
      <c r="AK124" s="18"/>
    </row>
    <row r="125" spans="3:110" s="11" customFormat="1" ht="12" x14ac:dyDescent="0.2">
      <c r="C125" s="23" t="s">
        <v>8</v>
      </c>
      <c r="D125" s="48" t="s">
        <v>6</v>
      </c>
      <c r="E125" s="17" t="s">
        <v>40</v>
      </c>
      <c r="F125" s="13"/>
      <c r="G125" s="13"/>
      <c r="H125" s="13">
        <v>284659</v>
      </c>
      <c r="I125" s="13">
        <v>282771</v>
      </c>
      <c r="J125" s="13">
        <v>312458</v>
      </c>
      <c r="K125" s="13">
        <v>269454</v>
      </c>
      <c r="L125" s="13">
        <v>259244</v>
      </c>
      <c r="M125" s="13"/>
      <c r="O125" s="23" t="s">
        <v>8</v>
      </c>
      <c r="P125" s="25" t="s">
        <v>6</v>
      </c>
      <c r="Q125" s="17" t="s">
        <v>40</v>
      </c>
      <c r="R125" s="18"/>
      <c r="S125" s="18"/>
      <c r="T125" s="18">
        <v>4</v>
      </c>
      <c r="U125" s="18">
        <v>4.3</v>
      </c>
      <c r="V125" s="18">
        <v>4.8</v>
      </c>
      <c r="W125" s="18">
        <v>4.7</v>
      </c>
      <c r="X125" s="18">
        <v>4.5999999999999996</v>
      </c>
      <c r="Y125" s="18"/>
      <c r="AA125" s="23" t="s">
        <v>8</v>
      </c>
      <c r="AB125" s="25" t="s">
        <v>6</v>
      </c>
      <c r="AC125" s="17" t="s">
        <v>40</v>
      </c>
      <c r="AD125" s="13">
        <v>0</v>
      </c>
      <c r="AE125" s="13">
        <v>0</v>
      </c>
      <c r="AF125" s="13">
        <v>22772.720000000001</v>
      </c>
      <c r="AG125" s="13">
        <v>24318.306</v>
      </c>
      <c r="AH125" s="13">
        <v>29995.967999999997</v>
      </c>
      <c r="AI125" s="13">
        <v>25328.675999999999</v>
      </c>
      <c r="AJ125" s="13">
        <v>23850.447999999997</v>
      </c>
      <c r="AK125" s="18"/>
    </row>
    <row r="126" spans="3:110" s="11" customFormat="1" ht="12" x14ac:dyDescent="0.2">
      <c r="C126" s="23" t="s">
        <v>8</v>
      </c>
      <c r="D126" s="48" t="s">
        <v>6</v>
      </c>
      <c r="E126" s="17" t="s">
        <v>41</v>
      </c>
      <c r="F126" s="13"/>
      <c r="G126" s="13"/>
      <c r="H126" s="13">
        <v>25207</v>
      </c>
      <c r="I126" s="13">
        <v>39336</v>
      </c>
      <c r="J126" s="13">
        <v>48270</v>
      </c>
      <c r="K126" s="13">
        <v>45190</v>
      </c>
      <c r="L126" s="13">
        <v>41310</v>
      </c>
      <c r="M126" s="13"/>
      <c r="O126" s="23" t="s">
        <v>8</v>
      </c>
      <c r="P126" s="25" t="s">
        <v>6</v>
      </c>
      <c r="Q126" s="17" t="s">
        <v>41</v>
      </c>
      <c r="R126" s="18"/>
      <c r="S126" s="18"/>
      <c r="T126" s="18">
        <v>13.3</v>
      </c>
      <c r="U126" s="18">
        <v>12.1</v>
      </c>
      <c r="V126" s="18">
        <v>13</v>
      </c>
      <c r="W126" s="18">
        <v>11.6</v>
      </c>
      <c r="X126" s="18">
        <v>11.9</v>
      </c>
      <c r="Y126" s="18"/>
      <c r="AA126" s="23" t="s">
        <v>8</v>
      </c>
      <c r="AB126" s="25" t="s">
        <v>6</v>
      </c>
      <c r="AC126" s="17" t="s">
        <v>41</v>
      </c>
      <c r="AD126" s="13">
        <v>0</v>
      </c>
      <c r="AE126" s="13">
        <v>0</v>
      </c>
      <c r="AF126" s="13">
        <v>6705.0620000000008</v>
      </c>
      <c r="AG126" s="13">
        <v>9519.3119999999999</v>
      </c>
      <c r="AH126" s="13">
        <v>12550.2</v>
      </c>
      <c r="AI126" s="13">
        <v>10484.08</v>
      </c>
      <c r="AJ126" s="13">
        <v>9831.7800000000007</v>
      </c>
      <c r="AK126" s="18"/>
    </row>
    <row r="127" spans="3:110" s="11" customFormat="1" ht="12" x14ac:dyDescent="0.2">
      <c r="C127" s="23" t="s">
        <v>8</v>
      </c>
      <c r="D127" s="48" t="s">
        <v>6</v>
      </c>
      <c r="E127" s="17" t="s">
        <v>42</v>
      </c>
      <c r="F127" s="13">
        <v>319342</v>
      </c>
      <c r="G127" s="13">
        <v>322350</v>
      </c>
      <c r="H127" s="13">
        <v>309866</v>
      </c>
      <c r="I127" s="13">
        <v>322107</v>
      </c>
      <c r="J127" s="13">
        <v>360728</v>
      </c>
      <c r="K127" s="13">
        <v>314644</v>
      </c>
      <c r="L127" s="13">
        <v>300554</v>
      </c>
      <c r="M127" s="13"/>
      <c r="O127" s="23" t="s">
        <v>8</v>
      </c>
      <c r="P127" s="25" t="s">
        <v>6</v>
      </c>
      <c r="Q127" s="17" t="s">
        <v>42</v>
      </c>
      <c r="R127" s="18">
        <v>3.4</v>
      </c>
      <c r="S127" s="18">
        <v>3.7</v>
      </c>
      <c r="T127" s="18">
        <v>3.7</v>
      </c>
      <c r="U127" s="18">
        <v>4</v>
      </c>
      <c r="V127" s="18">
        <v>4.5</v>
      </c>
      <c r="W127" s="18">
        <v>4.3</v>
      </c>
      <c r="X127" s="18">
        <v>4.2</v>
      </c>
      <c r="Y127" s="18"/>
      <c r="AA127" s="23" t="s">
        <v>8</v>
      </c>
      <c r="AB127" s="25" t="s">
        <v>6</v>
      </c>
      <c r="AC127" s="17" t="s">
        <v>42</v>
      </c>
      <c r="AD127" s="13">
        <v>21715.256000000001</v>
      </c>
      <c r="AE127" s="13">
        <v>23853.9</v>
      </c>
      <c r="AF127" s="13">
        <v>22930.083999999999</v>
      </c>
      <c r="AG127" s="13">
        <v>25768.560000000001</v>
      </c>
      <c r="AH127" s="13">
        <v>32465.52</v>
      </c>
      <c r="AI127" s="13">
        <v>27059.383999999998</v>
      </c>
      <c r="AJ127" s="13">
        <v>25246.536</v>
      </c>
      <c r="AK127" s="18"/>
    </row>
    <row r="128" spans="3:110" s="11" customFormat="1" ht="12" x14ac:dyDescent="0.2">
      <c r="C128" s="23" t="s">
        <v>8</v>
      </c>
      <c r="D128" s="48" t="s">
        <v>6</v>
      </c>
      <c r="E128" s="17" t="s">
        <v>43</v>
      </c>
      <c r="F128" s="13"/>
      <c r="G128" s="13"/>
      <c r="H128" s="13"/>
      <c r="I128" s="13"/>
      <c r="J128" s="13"/>
      <c r="K128" s="13"/>
      <c r="L128" s="13"/>
      <c r="M128" s="13"/>
      <c r="O128" s="23" t="s">
        <v>8</v>
      </c>
      <c r="P128" s="25" t="s">
        <v>6</v>
      </c>
      <c r="Q128" s="17" t="s">
        <v>43</v>
      </c>
      <c r="R128" s="18"/>
      <c r="S128" s="18"/>
      <c r="T128" s="18"/>
      <c r="U128" s="18"/>
      <c r="V128" s="18"/>
      <c r="W128" s="18"/>
      <c r="X128" s="18"/>
      <c r="Y128" s="18"/>
      <c r="AA128" s="23" t="s">
        <v>8</v>
      </c>
      <c r="AB128" s="25" t="s">
        <v>6</v>
      </c>
      <c r="AC128" s="17" t="s">
        <v>43</v>
      </c>
      <c r="AD128" s="13"/>
      <c r="AE128" s="13"/>
      <c r="AF128" s="13"/>
      <c r="AG128" s="13"/>
      <c r="AH128" s="13"/>
      <c r="AI128" s="13"/>
      <c r="AJ128" s="13"/>
      <c r="AK128" s="18"/>
    </row>
    <row r="129" spans="3:37" s="19" customFormat="1" ht="12" x14ac:dyDescent="0.2">
      <c r="C129" s="22" t="s">
        <v>9</v>
      </c>
      <c r="D129" s="49" t="s">
        <v>6</v>
      </c>
      <c r="E129" s="20" t="s">
        <v>78</v>
      </c>
      <c r="F129" s="14">
        <v>525269</v>
      </c>
      <c r="G129" s="14">
        <v>479452</v>
      </c>
      <c r="H129" s="14">
        <v>394551</v>
      </c>
      <c r="I129" s="14">
        <v>388347</v>
      </c>
      <c r="J129" s="14">
        <v>375847</v>
      </c>
      <c r="K129" s="14">
        <v>298557</v>
      </c>
      <c r="L129" s="14">
        <v>303109</v>
      </c>
      <c r="M129" s="14"/>
      <c r="O129" s="22" t="s">
        <v>9</v>
      </c>
      <c r="P129" s="24" t="s">
        <v>6</v>
      </c>
      <c r="Q129" s="20" t="s">
        <v>39</v>
      </c>
      <c r="R129" s="21">
        <v>2.5</v>
      </c>
      <c r="S129" s="21">
        <v>2.9</v>
      </c>
      <c r="T129" s="21">
        <v>3.3</v>
      </c>
      <c r="U129" s="21">
        <v>3.6</v>
      </c>
      <c r="V129" s="21">
        <v>4.5</v>
      </c>
      <c r="W129" s="21">
        <v>4.7</v>
      </c>
      <c r="X129" s="21">
        <v>4.2</v>
      </c>
      <c r="Y129" s="21"/>
      <c r="AA129" s="22" t="s">
        <v>9</v>
      </c>
      <c r="AB129" s="24" t="s">
        <v>6</v>
      </c>
      <c r="AC129" s="20" t="s">
        <v>39</v>
      </c>
      <c r="AD129" s="14">
        <v>26263.45</v>
      </c>
      <c r="AE129" s="14">
        <v>27808.216</v>
      </c>
      <c r="AF129" s="14">
        <v>26040.365999999995</v>
      </c>
      <c r="AG129" s="14">
        <v>27960.984</v>
      </c>
      <c r="AH129" s="14">
        <v>33826.230000000003</v>
      </c>
      <c r="AI129" s="14">
        <v>28064.358000000004</v>
      </c>
      <c r="AJ129" s="14">
        <v>25461.156000000003</v>
      </c>
      <c r="AK129" s="21"/>
    </row>
    <row r="130" spans="3:37" s="11" customFormat="1" ht="12" x14ac:dyDescent="0.2">
      <c r="C130" s="23" t="s">
        <v>9</v>
      </c>
      <c r="D130" s="48" t="s">
        <v>6</v>
      </c>
      <c r="E130" s="17" t="s">
        <v>37</v>
      </c>
      <c r="F130" s="13">
        <v>83782</v>
      </c>
      <c r="G130" s="13">
        <v>68166</v>
      </c>
      <c r="H130" s="13">
        <v>47908</v>
      </c>
      <c r="I130" s="13">
        <v>37067</v>
      </c>
      <c r="J130" s="13">
        <v>32839</v>
      </c>
      <c r="K130" s="13">
        <v>25632</v>
      </c>
      <c r="L130" s="13">
        <v>15088</v>
      </c>
      <c r="M130" s="13"/>
      <c r="O130" s="23" t="s">
        <v>9</v>
      </c>
      <c r="P130" s="25" t="s">
        <v>6</v>
      </c>
      <c r="Q130" s="17" t="s">
        <v>37</v>
      </c>
      <c r="R130" s="18">
        <v>6.8</v>
      </c>
      <c r="S130" s="18">
        <v>8.1999999999999993</v>
      </c>
      <c r="T130" s="18">
        <v>9.9</v>
      </c>
      <c r="U130" s="18">
        <v>12.1</v>
      </c>
      <c r="V130" s="18">
        <v>16</v>
      </c>
      <c r="W130" s="18">
        <v>15.6</v>
      </c>
      <c r="X130" s="18">
        <v>19.600000000000001</v>
      </c>
      <c r="Y130" s="18"/>
      <c r="AA130" s="23" t="s">
        <v>9</v>
      </c>
      <c r="AB130" s="25" t="s">
        <v>6</v>
      </c>
      <c r="AC130" s="17" t="s">
        <v>37</v>
      </c>
      <c r="AD130" s="13">
        <v>11394.351999999999</v>
      </c>
      <c r="AE130" s="13">
        <v>11179.223999999998</v>
      </c>
      <c r="AF130" s="13">
        <v>9485.7839999999997</v>
      </c>
      <c r="AG130" s="13">
        <v>8970.2139999999999</v>
      </c>
      <c r="AH130" s="13">
        <v>10508.48</v>
      </c>
      <c r="AI130" s="13">
        <v>7997.1840000000002</v>
      </c>
      <c r="AJ130" s="13">
        <v>5914.496000000001</v>
      </c>
      <c r="AK130" s="18"/>
    </row>
    <row r="131" spans="3:37" s="11" customFormat="1" ht="12" x14ac:dyDescent="0.2">
      <c r="C131" s="23" t="s">
        <v>9</v>
      </c>
      <c r="D131" s="48" t="s">
        <v>6</v>
      </c>
      <c r="E131" s="17" t="s">
        <v>38</v>
      </c>
      <c r="F131" s="13">
        <v>268300</v>
      </c>
      <c r="G131" s="13">
        <v>227325</v>
      </c>
      <c r="H131" s="13">
        <v>174419</v>
      </c>
      <c r="I131" s="13">
        <v>165387</v>
      </c>
      <c r="J131" s="13">
        <v>138917</v>
      </c>
      <c r="K131" s="13">
        <v>101224</v>
      </c>
      <c r="L131" s="13">
        <v>97178</v>
      </c>
      <c r="M131" s="13"/>
      <c r="O131" s="23" t="s">
        <v>9</v>
      </c>
      <c r="P131" s="25" t="s">
        <v>6</v>
      </c>
      <c r="Q131" s="17" t="s">
        <v>38</v>
      </c>
      <c r="R131" s="18">
        <v>3.8</v>
      </c>
      <c r="S131" s="18">
        <v>4.5</v>
      </c>
      <c r="T131" s="18">
        <v>5.3</v>
      </c>
      <c r="U131" s="18">
        <v>5.8</v>
      </c>
      <c r="V131" s="18">
        <v>7.7</v>
      </c>
      <c r="W131" s="18">
        <v>7.7</v>
      </c>
      <c r="X131" s="18">
        <v>7.6</v>
      </c>
      <c r="Y131" s="18"/>
      <c r="AA131" s="23" t="s">
        <v>9</v>
      </c>
      <c r="AB131" s="25" t="s">
        <v>6</v>
      </c>
      <c r="AC131" s="17" t="s">
        <v>38</v>
      </c>
      <c r="AD131" s="13">
        <v>20390.8</v>
      </c>
      <c r="AE131" s="13">
        <v>20459.25</v>
      </c>
      <c r="AF131" s="13">
        <v>18488.414000000001</v>
      </c>
      <c r="AG131" s="13">
        <v>19184.892</v>
      </c>
      <c r="AH131" s="13">
        <v>21393.218000000004</v>
      </c>
      <c r="AI131" s="13">
        <v>15588.496000000001</v>
      </c>
      <c r="AJ131" s="13">
        <v>14771.055999999999</v>
      </c>
      <c r="AK131" s="18"/>
    </row>
    <row r="132" spans="3:37" s="11" customFormat="1" ht="12" x14ac:dyDescent="0.2">
      <c r="C132" s="23" t="s">
        <v>9</v>
      </c>
      <c r="D132" s="48" t="s">
        <v>6</v>
      </c>
      <c r="E132" s="17" t="s">
        <v>40</v>
      </c>
      <c r="F132" s="13"/>
      <c r="G132" s="13"/>
      <c r="H132" s="13">
        <v>157499</v>
      </c>
      <c r="I132" s="13">
        <v>167364</v>
      </c>
      <c r="J132" s="13">
        <v>174875</v>
      </c>
      <c r="K132" s="13">
        <v>145909</v>
      </c>
      <c r="L132" s="13">
        <v>164153</v>
      </c>
      <c r="M132" s="13"/>
      <c r="O132" s="23" t="s">
        <v>9</v>
      </c>
      <c r="P132" s="25" t="s">
        <v>6</v>
      </c>
      <c r="Q132" s="17" t="s">
        <v>40</v>
      </c>
      <c r="R132" s="18"/>
      <c r="S132" s="18"/>
      <c r="T132" s="18">
        <v>5.3</v>
      </c>
      <c r="U132" s="18">
        <v>5.8</v>
      </c>
      <c r="V132" s="18">
        <v>7</v>
      </c>
      <c r="W132" s="18">
        <v>6.8</v>
      </c>
      <c r="X132" s="18">
        <v>6.1</v>
      </c>
      <c r="Y132" s="18"/>
      <c r="AA132" s="23" t="s">
        <v>9</v>
      </c>
      <c r="AB132" s="25" t="s">
        <v>6</v>
      </c>
      <c r="AC132" s="17" t="s">
        <v>40</v>
      </c>
      <c r="AD132" s="13">
        <v>0</v>
      </c>
      <c r="AE132" s="13">
        <v>0</v>
      </c>
      <c r="AF132" s="13">
        <v>16694.894</v>
      </c>
      <c r="AG132" s="13">
        <v>19414.223999999998</v>
      </c>
      <c r="AH132" s="13">
        <v>24482.5</v>
      </c>
      <c r="AI132" s="13">
        <v>19843.624</v>
      </c>
      <c r="AJ132" s="13">
        <v>20026.665999999997</v>
      </c>
      <c r="AK132" s="18"/>
    </row>
    <row r="133" spans="3:37" s="11" customFormat="1" ht="12" x14ac:dyDescent="0.2">
      <c r="C133" s="23" t="s">
        <v>9</v>
      </c>
      <c r="D133" s="48" t="s">
        <v>6</v>
      </c>
      <c r="E133" s="17" t="s">
        <v>41</v>
      </c>
      <c r="F133" s="13"/>
      <c r="G133" s="13"/>
      <c r="H133" s="13">
        <v>14725</v>
      </c>
      <c r="I133" s="13">
        <v>18529</v>
      </c>
      <c r="J133" s="13">
        <v>29216</v>
      </c>
      <c r="K133" s="13">
        <v>25792</v>
      </c>
      <c r="L133" s="13">
        <v>26690</v>
      </c>
      <c r="M133" s="13"/>
      <c r="O133" s="23" t="s">
        <v>9</v>
      </c>
      <c r="P133" s="25" t="s">
        <v>6</v>
      </c>
      <c r="Q133" s="17" t="s">
        <v>41</v>
      </c>
      <c r="R133" s="18"/>
      <c r="S133" s="18"/>
      <c r="T133" s="18">
        <v>17.8</v>
      </c>
      <c r="U133" s="18">
        <v>17</v>
      </c>
      <c r="V133" s="18">
        <v>17.600000000000001</v>
      </c>
      <c r="W133" s="18">
        <v>15.6</v>
      </c>
      <c r="X133" s="18">
        <v>15.1</v>
      </c>
      <c r="Y133" s="18"/>
      <c r="AA133" s="23" t="s">
        <v>9</v>
      </c>
      <c r="AB133" s="25" t="s">
        <v>6</v>
      </c>
      <c r="AC133" s="17" t="s">
        <v>41</v>
      </c>
      <c r="AD133" s="13">
        <v>0</v>
      </c>
      <c r="AE133" s="13">
        <v>0</v>
      </c>
      <c r="AF133" s="13">
        <v>5242.1000000000004</v>
      </c>
      <c r="AG133" s="13">
        <v>6299.86</v>
      </c>
      <c r="AH133" s="13">
        <v>10284.032000000001</v>
      </c>
      <c r="AI133" s="13">
        <v>8047.1040000000003</v>
      </c>
      <c r="AJ133" s="13">
        <v>8060.38</v>
      </c>
      <c r="AK133" s="18"/>
    </row>
    <row r="134" spans="3:37" s="11" customFormat="1" ht="12" x14ac:dyDescent="0.2">
      <c r="C134" s="23" t="s">
        <v>9</v>
      </c>
      <c r="D134" s="48" t="s">
        <v>6</v>
      </c>
      <c r="E134" s="17" t="s">
        <v>42</v>
      </c>
      <c r="F134" s="13">
        <v>173187</v>
      </c>
      <c r="G134" s="13">
        <v>183961</v>
      </c>
      <c r="H134" s="13">
        <v>172224</v>
      </c>
      <c r="I134" s="13">
        <v>185893</v>
      </c>
      <c r="J134" s="13">
        <v>204091</v>
      </c>
      <c r="K134" s="13">
        <v>171701</v>
      </c>
      <c r="L134" s="13">
        <v>190843</v>
      </c>
      <c r="M134" s="13"/>
      <c r="O134" s="23" t="s">
        <v>9</v>
      </c>
      <c r="P134" s="25" t="s">
        <v>6</v>
      </c>
      <c r="Q134" s="17" t="s">
        <v>42</v>
      </c>
      <c r="R134" s="18">
        <v>5</v>
      </c>
      <c r="S134" s="18">
        <v>5.3</v>
      </c>
      <c r="T134" s="18">
        <v>5.3</v>
      </c>
      <c r="U134" s="18">
        <v>5.8</v>
      </c>
      <c r="V134" s="18">
        <v>6.1</v>
      </c>
      <c r="W134" s="18">
        <v>6.2</v>
      </c>
      <c r="X134" s="18">
        <v>6.1</v>
      </c>
      <c r="Y134" s="18"/>
      <c r="AA134" s="23" t="s">
        <v>9</v>
      </c>
      <c r="AB134" s="25" t="s">
        <v>6</v>
      </c>
      <c r="AC134" s="17" t="s">
        <v>42</v>
      </c>
      <c r="AD134" s="13">
        <v>17318.7</v>
      </c>
      <c r="AE134" s="13">
        <v>19499.865999999998</v>
      </c>
      <c r="AF134" s="13">
        <v>18255.743999999999</v>
      </c>
      <c r="AG134" s="13">
        <v>21563.588</v>
      </c>
      <c r="AH134" s="13">
        <v>24899.101999999999</v>
      </c>
      <c r="AI134" s="13">
        <v>21290.923999999999</v>
      </c>
      <c r="AJ134" s="13">
        <v>23282.846000000001</v>
      </c>
      <c r="AK134" s="18"/>
    </row>
    <row r="135" spans="3:37" s="11" customFormat="1" ht="12" x14ac:dyDescent="0.2">
      <c r="C135" s="23" t="s">
        <v>9</v>
      </c>
      <c r="D135" s="48" t="s">
        <v>6</v>
      </c>
      <c r="E135" s="17" t="s">
        <v>43</v>
      </c>
      <c r="F135" s="13"/>
      <c r="G135" s="13"/>
      <c r="H135" s="13"/>
      <c r="I135" s="13"/>
      <c r="J135" s="13"/>
      <c r="K135" s="13"/>
      <c r="L135" s="13"/>
      <c r="M135" s="13"/>
      <c r="O135" s="23" t="s">
        <v>9</v>
      </c>
      <c r="P135" s="25" t="s">
        <v>6</v>
      </c>
      <c r="Q135" s="17" t="s">
        <v>43</v>
      </c>
      <c r="R135" s="18"/>
      <c r="S135" s="18"/>
      <c r="T135" s="18"/>
      <c r="U135" s="18"/>
      <c r="V135" s="18"/>
      <c r="W135" s="18"/>
      <c r="X135" s="18"/>
      <c r="Y135" s="18"/>
      <c r="AA135" s="23" t="s">
        <v>9</v>
      </c>
      <c r="AB135" s="25" t="s">
        <v>6</v>
      </c>
      <c r="AC135" s="17" t="s">
        <v>43</v>
      </c>
      <c r="AD135" s="13"/>
      <c r="AE135" s="13"/>
      <c r="AF135" s="13"/>
      <c r="AG135" s="13"/>
      <c r="AH135" s="13"/>
      <c r="AI135" s="13"/>
      <c r="AJ135" s="13"/>
      <c r="AK135" s="18"/>
    </row>
    <row r="136" spans="3:37" s="19" customFormat="1" ht="12" x14ac:dyDescent="0.2">
      <c r="C136" s="22" t="s">
        <v>10</v>
      </c>
      <c r="D136" s="49" t="s">
        <v>6</v>
      </c>
      <c r="E136" s="20" t="s">
        <v>78</v>
      </c>
      <c r="F136" s="14">
        <v>538281</v>
      </c>
      <c r="G136" s="14">
        <v>464360</v>
      </c>
      <c r="H136" s="14">
        <v>396688</v>
      </c>
      <c r="I136" s="14">
        <v>338319</v>
      </c>
      <c r="J136" s="14">
        <v>306753</v>
      </c>
      <c r="K136" s="14">
        <v>265660</v>
      </c>
      <c r="L136" s="14">
        <v>208773</v>
      </c>
      <c r="M136" s="14"/>
      <c r="O136" s="22" t="s">
        <v>10</v>
      </c>
      <c r="P136" s="24" t="s">
        <v>6</v>
      </c>
      <c r="Q136" s="20" t="s">
        <v>39</v>
      </c>
      <c r="R136" s="21">
        <v>2.5</v>
      </c>
      <c r="S136" s="21">
        <v>2.9</v>
      </c>
      <c r="T136" s="21">
        <v>3.3</v>
      </c>
      <c r="U136" s="21">
        <v>4</v>
      </c>
      <c r="V136" s="21">
        <v>4.8</v>
      </c>
      <c r="W136" s="21">
        <v>4.7</v>
      </c>
      <c r="X136" s="21">
        <v>5.0999999999999996</v>
      </c>
      <c r="Y136" s="21"/>
      <c r="AA136" s="22" t="s">
        <v>10</v>
      </c>
      <c r="AB136" s="24" t="s">
        <v>6</v>
      </c>
      <c r="AC136" s="20" t="s">
        <v>39</v>
      </c>
      <c r="AD136" s="14">
        <v>26914.05</v>
      </c>
      <c r="AE136" s="14">
        <v>26932.880000000001</v>
      </c>
      <c r="AF136" s="14">
        <v>26181.407999999999</v>
      </c>
      <c r="AG136" s="14">
        <v>27065.52</v>
      </c>
      <c r="AH136" s="14">
        <v>29448.287999999997</v>
      </c>
      <c r="AI136" s="14">
        <v>24972.04</v>
      </c>
      <c r="AJ136" s="14">
        <v>21294.845999999998</v>
      </c>
      <c r="AK136" s="21"/>
    </row>
    <row r="137" spans="3:37" s="11" customFormat="1" ht="12" x14ac:dyDescent="0.2">
      <c r="C137" s="23" t="s">
        <v>10</v>
      </c>
      <c r="D137" s="48" t="s">
        <v>6</v>
      </c>
      <c r="E137" s="17" t="s">
        <v>37</v>
      </c>
      <c r="F137" s="13">
        <v>73419</v>
      </c>
      <c r="G137" s="13">
        <v>54133</v>
      </c>
      <c r="H137" s="13">
        <v>45140</v>
      </c>
      <c r="I137" s="13">
        <v>29578</v>
      </c>
      <c r="J137" s="13">
        <v>21247</v>
      </c>
      <c r="K137" s="13">
        <v>17848</v>
      </c>
      <c r="L137" s="13">
        <v>15220</v>
      </c>
      <c r="M137" s="13"/>
      <c r="O137" s="23" t="s">
        <v>10</v>
      </c>
      <c r="P137" s="25" t="s">
        <v>6</v>
      </c>
      <c r="Q137" s="17" t="s">
        <v>37</v>
      </c>
      <c r="R137" s="18">
        <v>7.3</v>
      </c>
      <c r="S137" s="18">
        <v>9.4</v>
      </c>
      <c r="T137" s="18">
        <v>9.9</v>
      </c>
      <c r="U137" s="18">
        <v>14.4</v>
      </c>
      <c r="V137" s="18">
        <v>19.100000000000001</v>
      </c>
      <c r="W137" s="18">
        <v>18.899999999999999</v>
      </c>
      <c r="X137" s="18">
        <v>19.600000000000001</v>
      </c>
      <c r="Y137" s="18"/>
      <c r="AA137" s="23" t="s">
        <v>10</v>
      </c>
      <c r="AB137" s="25" t="s">
        <v>6</v>
      </c>
      <c r="AC137" s="17" t="s">
        <v>37</v>
      </c>
      <c r="AD137" s="13">
        <v>10719.173999999999</v>
      </c>
      <c r="AE137" s="13">
        <v>10177.004000000001</v>
      </c>
      <c r="AF137" s="13">
        <v>8937.7199999999993</v>
      </c>
      <c r="AG137" s="13">
        <v>8518.4639999999999</v>
      </c>
      <c r="AH137" s="13">
        <v>8116.3540000000003</v>
      </c>
      <c r="AI137" s="13">
        <v>6746.543999999999</v>
      </c>
      <c r="AJ137" s="13">
        <v>5966.24</v>
      </c>
      <c r="AK137" s="18"/>
    </row>
    <row r="138" spans="3:37" s="11" customFormat="1" ht="12" x14ac:dyDescent="0.2">
      <c r="C138" s="23" t="s">
        <v>10</v>
      </c>
      <c r="D138" s="48" t="s">
        <v>6</v>
      </c>
      <c r="E138" s="17" t="s">
        <v>38</v>
      </c>
      <c r="F138" s="13">
        <v>318707</v>
      </c>
      <c r="G138" s="13">
        <v>271838</v>
      </c>
      <c r="H138" s="13">
        <v>213906</v>
      </c>
      <c r="I138" s="13">
        <v>172527</v>
      </c>
      <c r="J138" s="13">
        <v>128869</v>
      </c>
      <c r="K138" s="13">
        <v>104869</v>
      </c>
      <c r="L138" s="13">
        <v>83842</v>
      </c>
      <c r="M138" s="13"/>
      <c r="O138" s="23" t="s">
        <v>10</v>
      </c>
      <c r="P138" s="25" t="s">
        <v>6</v>
      </c>
      <c r="Q138" s="17" t="s">
        <v>38</v>
      </c>
      <c r="R138" s="18">
        <v>3.4</v>
      </c>
      <c r="S138" s="18">
        <v>4</v>
      </c>
      <c r="T138" s="18">
        <v>4.5</v>
      </c>
      <c r="U138" s="18">
        <v>5.8</v>
      </c>
      <c r="V138" s="18">
        <v>7.7</v>
      </c>
      <c r="W138" s="18">
        <v>7.7</v>
      </c>
      <c r="X138" s="18">
        <v>8.3000000000000007</v>
      </c>
      <c r="Y138" s="18"/>
      <c r="AA138" s="23" t="s">
        <v>10</v>
      </c>
      <c r="AB138" s="25" t="s">
        <v>6</v>
      </c>
      <c r="AC138" s="17" t="s">
        <v>38</v>
      </c>
      <c r="AD138" s="13">
        <v>21672.076000000001</v>
      </c>
      <c r="AE138" s="13">
        <v>21747.040000000001</v>
      </c>
      <c r="AF138" s="13">
        <v>19251.54</v>
      </c>
      <c r="AG138" s="13">
        <v>20013.131999999998</v>
      </c>
      <c r="AH138" s="13">
        <v>19845.826000000001</v>
      </c>
      <c r="AI138" s="13">
        <v>16149.826000000001</v>
      </c>
      <c r="AJ138" s="13">
        <v>13917.772000000003</v>
      </c>
      <c r="AK138" s="18"/>
    </row>
    <row r="139" spans="3:37" s="11" customFormat="1" ht="12" x14ac:dyDescent="0.2">
      <c r="C139" s="23" t="s">
        <v>10</v>
      </c>
      <c r="D139" s="48" t="s">
        <v>6</v>
      </c>
      <c r="E139" s="17" t="s">
        <v>40</v>
      </c>
      <c r="F139" s="13"/>
      <c r="G139" s="13"/>
      <c r="H139" s="13">
        <v>127160</v>
      </c>
      <c r="I139" s="13">
        <v>115407</v>
      </c>
      <c r="J139" s="13">
        <v>137583</v>
      </c>
      <c r="K139" s="13">
        <v>123545</v>
      </c>
      <c r="L139" s="13">
        <v>95091</v>
      </c>
      <c r="M139" s="13"/>
      <c r="O139" s="23" t="s">
        <v>10</v>
      </c>
      <c r="P139" s="25" t="s">
        <v>6</v>
      </c>
      <c r="Q139" s="17" t="s">
        <v>40</v>
      </c>
      <c r="R139" s="18"/>
      <c r="S139" s="18"/>
      <c r="T139" s="18">
        <v>5.8</v>
      </c>
      <c r="U139" s="18">
        <v>7.1</v>
      </c>
      <c r="V139" s="18">
        <v>7.7</v>
      </c>
      <c r="W139" s="18">
        <v>7.7</v>
      </c>
      <c r="X139" s="18">
        <v>7.6</v>
      </c>
      <c r="Y139" s="18"/>
      <c r="AA139" s="23" t="s">
        <v>10</v>
      </c>
      <c r="AB139" s="25" t="s">
        <v>6</v>
      </c>
      <c r="AC139" s="17" t="s">
        <v>40</v>
      </c>
      <c r="AD139" s="13">
        <v>0</v>
      </c>
      <c r="AE139" s="13">
        <v>0</v>
      </c>
      <c r="AF139" s="13">
        <v>14750.56</v>
      </c>
      <c r="AG139" s="13">
        <v>16387.793999999998</v>
      </c>
      <c r="AH139" s="13">
        <v>21187.782000000003</v>
      </c>
      <c r="AI139" s="13">
        <v>19025.93</v>
      </c>
      <c r="AJ139" s="13">
        <v>14453.832</v>
      </c>
      <c r="AK139" s="18"/>
    </row>
    <row r="140" spans="3:37" s="11" customFormat="1" ht="12" x14ac:dyDescent="0.2">
      <c r="C140" s="23" t="s">
        <v>10</v>
      </c>
      <c r="D140" s="48" t="s">
        <v>6</v>
      </c>
      <c r="E140" s="17" t="s">
        <v>41</v>
      </c>
      <c r="F140" s="13"/>
      <c r="G140" s="13"/>
      <c r="H140" s="13">
        <v>10482</v>
      </c>
      <c r="I140" s="13">
        <v>20807</v>
      </c>
      <c r="J140" s="13">
        <v>19054</v>
      </c>
      <c r="K140" s="13">
        <v>19398</v>
      </c>
      <c r="L140" s="13">
        <v>14620</v>
      </c>
      <c r="M140" s="13"/>
      <c r="O140" s="23" t="s">
        <v>10</v>
      </c>
      <c r="P140" s="25" t="s">
        <v>6</v>
      </c>
      <c r="Q140" s="17" t="s">
        <v>41</v>
      </c>
      <c r="R140" s="18"/>
      <c r="S140" s="18"/>
      <c r="T140" s="18">
        <v>21.1</v>
      </c>
      <c r="U140" s="18">
        <v>16.100000000000001</v>
      </c>
      <c r="V140" s="18">
        <v>20.100000000000001</v>
      </c>
      <c r="W140" s="18">
        <v>17.899999999999999</v>
      </c>
      <c r="X140" s="18">
        <v>20.2</v>
      </c>
      <c r="Y140" s="18"/>
      <c r="AA140" s="23" t="s">
        <v>10</v>
      </c>
      <c r="AB140" s="25" t="s">
        <v>6</v>
      </c>
      <c r="AC140" s="17" t="s">
        <v>41</v>
      </c>
      <c r="AD140" s="13">
        <v>0</v>
      </c>
      <c r="AE140" s="13">
        <v>0</v>
      </c>
      <c r="AF140" s="13">
        <v>4423.4040000000005</v>
      </c>
      <c r="AG140" s="13">
        <v>6699.8540000000003</v>
      </c>
      <c r="AH140" s="13">
        <v>7659.7080000000005</v>
      </c>
      <c r="AI140" s="13">
        <v>6944.4839999999995</v>
      </c>
      <c r="AJ140" s="13">
        <v>5906.48</v>
      </c>
      <c r="AK140" s="18"/>
    </row>
    <row r="141" spans="3:37" s="11" customFormat="1" ht="12" x14ac:dyDescent="0.2">
      <c r="C141" s="23" t="s">
        <v>10</v>
      </c>
      <c r="D141" s="48" t="s">
        <v>6</v>
      </c>
      <c r="E141" s="17" t="s">
        <v>42</v>
      </c>
      <c r="F141" s="13">
        <v>146155</v>
      </c>
      <c r="G141" s="13">
        <v>138389</v>
      </c>
      <c r="H141" s="13">
        <v>137642</v>
      </c>
      <c r="I141" s="13">
        <v>136214</v>
      </c>
      <c r="J141" s="13">
        <v>156637</v>
      </c>
      <c r="K141" s="13">
        <v>142943</v>
      </c>
      <c r="L141" s="13">
        <v>109711</v>
      </c>
      <c r="M141" s="13"/>
      <c r="O141" s="23" t="s">
        <v>10</v>
      </c>
      <c r="P141" s="25" t="s">
        <v>6</v>
      </c>
      <c r="Q141" s="17" t="s">
        <v>42</v>
      </c>
      <c r="R141" s="18">
        <v>5.5</v>
      </c>
      <c r="S141" s="18">
        <v>5.8</v>
      </c>
      <c r="T141" s="18">
        <v>5.8</v>
      </c>
      <c r="U141" s="18">
        <v>6.3</v>
      </c>
      <c r="V141" s="18">
        <v>7</v>
      </c>
      <c r="W141" s="18">
        <v>6.8</v>
      </c>
      <c r="X141" s="18">
        <v>7.4</v>
      </c>
      <c r="Y141" s="18"/>
      <c r="AA141" s="23" t="s">
        <v>10</v>
      </c>
      <c r="AB141" s="25" t="s">
        <v>6</v>
      </c>
      <c r="AC141" s="17" t="s">
        <v>42</v>
      </c>
      <c r="AD141" s="13">
        <v>16077.05</v>
      </c>
      <c r="AE141" s="13">
        <v>16053.124</v>
      </c>
      <c r="AF141" s="13">
        <v>15966.472</v>
      </c>
      <c r="AG141" s="13">
        <v>17162.964</v>
      </c>
      <c r="AH141" s="13">
        <v>21929.18</v>
      </c>
      <c r="AI141" s="13">
        <v>19440.248</v>
      </c>
      <c r="AJ141" s="13">
        <v>16237.228000000001</v>
      </c>
      <c r="AK141" s="18"/>
    </row>
    <row r="142" spans="3:37" s="11" customFormat="1" ht="12" x14ac:dyDescent="0.2">
      <c r="C142" s="23" t="s">
        <v>10</v>
      </c>
      <c r="D142" s="48" t="s">
        <v>6</v>
      </c>
      <c r="E142" s="17" t="s">
        <v>43</v>
      </c>
      <c r="F142" s="13"/>
      <c r="G142" s="13"/>
      <c r="H142" s="13"/>
      <c r="I142" s="13"/>
      <c r="J142" s="13"/>
      <c r="K142" s="13"/>
      <c r="L142" s="13"/>
      <c r="M142" s="13"/>
      <c r="O142" s="23" t="s">
        <v>10</v>
      </c>
      <c r="P142" s="25" t="s">
        <v>6</v>
      </c>
      <c r="Q142" s="17" t="s">
        <v>43</v>
      </c>
      <c r="R142" s="18"/>
      <c r="S142" s="18"/>
      <c r="T142" s="18"/>
      <c r="U142" s="18"/>
      <c r="V142" s="18"/>
      <c r="W142" s="18"/>
      <c r="X142" s="18"/>
      <c r="Y142" s="18"/>
      <c r="AA142" s="23" t="s">
        <v>10</v>
      </c>
      <c r="AB142" s="25" t="s">
        <v>6</v>
      </c>
      <c r="AC142" s="17" t="s">
        <v>43</v>
      </c>
      <c r="AD142" s="13"/>
      <c r="AE142" s="13"/>
      <c r="AF142" s="13"/>
      <c r="AG142" s="13"/>
      <c r="AH142" s="13"/>
      <c r="AI142" s="13"/>
      <c r="AJ142" s="13"/>
      <c r="AK142" s="18"/>
    </row>
    <row r="143" spans="3:37" s="19" customFormat="1" ht="12" x14ac:dyDescent="0.2">
      <c r="C143" s="22" t="s">
        <v>8</v>
      </c>
      <c r="D143" s="49" t="s">
        <v>7</v>
      </c>
      <c r="E143" s="20" t="s">
        <v>78</v>
      </c>
      <c r="F143" s="14">
        <v>2500745</v>
      </c>
      <c r="G143" s="14">
        <v>2562374</v>
      </c>
      <c r="H143" s="14">
        <v>2522712</v>
      </c>
      <c r="I143" s="14">
        <v>2572289</v>
      </c>
      <c r="J143" s="14">
        <v>2415042</v>
      </c>
      <c r="K143" s="14">
        <v>2441363</v>
      </c>
      <c r="L143" s="14">
        <v>2370135</v>
      </c>
      <c r="M143" s="14"/>
      <c r="O143" s="22" t="s">
        <v>8</v>
      </c>
      <c r="P143" s="24" t="s">
        <v>7</v>
      </c>
      <c r="Q143" s="20" t="s">
        <v>39</v>
      </c>
      <c r="R143" s="21">
        <v>1.2</v>
      </c>
      <c r="S143" s="21">
        <v>1.4</v>
      </c>
      <c r="T143" s="21">
        <v>1.2</v>
      </c>
      <c r="U143" s="21">
        <v>1.3</v>
      </c>
      <c r="V143" s="21">
        <v>1.7</v>
      </c>
      <c r="W143" s="21">
        <v>1.5</v>
      </c>
      <c r="X143" s="21">
        <v>1.4</v>
      </c>
      <c r="Y143" s="21"/>
      <c r="AA143" s="22" t="s">
        <v>8</v>
      </c>
      <c r="AB143" s="24" t="s">
        <v>7</v>
      </c>
      <c r="AC143" s="20" t="s">
        <v>39</v>
      </c>
      <c r="AD143" s="14">
        <v>60017.88</v>
      </c>
      <c r="AE143" s="14">
        <v>71746.471999999994</v>
      </c>
      <c r="AF143" s="14">
        <v>60545.087999999996</v>
      </c>
      <c r="AG143" s="14">
        <v>66879.51400000001</v>
      </c>
      <c r="AH143" s="14">
        <v>82111.428</v>
      </c>
      <c r="AI143" s="14">
        <v>73240.89</v>
      </c>
      <c r="AJ143" s="14">
        <v>66363.78</v>
      </c>
      <c r="AK143" s="21"/>
    </row>
    <row r="144" spans="3:37" s="11" customFormat="1" ht="12" x14ac:dyDescent="0.2">
      <c r="C144" s="23" t="s">
        <v>8</v>
      </c>
      <c r="D144" s="48" t="s">
        <v>7</v>
      </c>
      <c r="E144" s="17" t="s">
        <v>37</v>
      </c>
      <c r="F144" s="13">
        <v>191535</v>
      </c>
      <c r="G144" s="13">
        <v>156494</v>
      </c>
      <c r="H144" s="13">
        <v>163066</v>
      </c>
      <c r="I144" s="13">
        <v>163597</v>
      </c>
      <c r="J144" s="13">
        <v>140403</v>
      </c>
      <c r="K144" s="13">
        <v>143772</v>
      </c>
      <c r="L144" s="13">
        <v>109195</v>
      </c>
      <c r="M144" s="13"/>
      <c r="O144" s="23" t="s">
        <v>8</v>
      </c>
      <c r="P144" s="25" t="s">
        <v>7</v>
      </c>
      <c r="Q144" s="17" t="s">
        <v>37</v>
      </c>
      <c r="R144" s="18">
        <v>5.9</v>
      </c>
      <c r="S144" s="18">
        <v>6.8</v>
      </c>
      <c r="T144" s="18">
        <v>5.9</v>
      </c>
      <c r="U144" s="18">
        <v>6.6</v>
      </c>
      <c r="V144" s="18">
        <v>8</v>
      </c>
      <c r="W144" s="18">
        <v>8.3000000000000007</v>
      </c>
      <c r="X144" s="18">
        <v>8.6</v>
      </c>
      <c r="Y144" s="18"/>
      <c r="AA144" s="23" t="s">
        <v>8</v>
      </c>
      <c r="AB144" s="25" t="s">
        <v>7</v>
      </c>
      <c r="AC144" s="17" t="s">
        <v>37</v>
      </c>
      <c r="AD144" s="13">
        <v>22601.13</v>
      </c>
      <c r="AE144" s="13">
        <v>21283.183999999997</v>
      </c>
      <c r="AF144" s="13">
        <v>19241.788</v>
      </c>
      <c r="AG144" s="13">
        <v>21594.804</v>
      </c>
      <c r="AH144" s="13">
        <v>22464.48</v>
      </c>
      <c r="AI144" s="13">
        <v>23866.152000000002</v>
      </c>
      <c r="AJ144" s="13">
        <v>18781.54</v>
      </c>
      <c r="AK144" s="18"/>
    </row>
    <row r="145" spans="3:37" s="11" customFormat="1" ht="12" x14ac:dyDescent="0.2">
      <c r="C145" s="23" t="s">
        <v>8</v>
      </c>
      <c r="D145" s="48" t="s">
        <v>7</v>
      </c>
      <c r="E145" s="17" t="s">
        <v>38</v>
      </c>
      <c r="F145" s="13">
        <v>845594</v>
      </c>
      <c r="G145" s="13">
        <v>885157</v>
      </c>
      <c r="H145" s="13">
        <v>897218</v>
      </c>
      <c r="I145" s="13">
        <v>897684</v>
      </c>
      <c r="J145" s="13">
        <v>763286</v>
      </c>
      <c r="K145" s="13">
        <v>706426</v>
      </c>
      <c r="L145" s="13">
        <v>606210</v>
      </c>
      <c r="M145" s="13"/>
      <c r="O145" s="23" t="s">
        <v>8</v>
      </c>
      <c r="P145" s="25" t="s">
        <v>7</v>
      </c>
      <c r="Q145" s="17" t="s">
        <v>38</v>
      </c>
      <c r="R145" s="18">
        <v>2.4</v>
      </c>
      <c r="S145" s="18">
        <v>2.8</v>
      </c>
      <c r="T145" s="18">
        <v>2.4</v>
      </c>
      <c r="U145" s="18">
        <v>2.7</v>
      </c>
      <c r="V145" s="18">
        <v>3</v>
      </c>
      <c r="W145" s="18">
        <v>3.9</v>
      </c>
      <c r="X145" s="18">
        <v>3.6</v>
      </c>
      <c r="Y145" s="18"/>
      <c r="AA145" s="23" t="s">
        <v>8</v>
      </c>
      <c r="AB145" s="25" t="s">
        <v>7</v>
      </c>
      <c r="AC145" s="17" t="s">
        <v>38</v>
      </c>
      <c r="AD145" s="13">
        <v>40588.511999999995</v>
      </c>
      <c r="AE145" s="13">
        <v>49568.791999999994</v>
      </c>
      <c r="AF145" s="13">
        <v>43066.463999999993</v>
      </c>
      <c r="AG145" s="13">
        <v>48474.936000000009</v>
      </c>
      <c r="AH145" s="13">
        <v>45797.16</v>
      </c>
      <c r="AI145" s="13">
        <v>55101.227999999996</v>
      </c>
      <c r="AJ145" s="13">
        <v>43647.12</v>
      </c>
      <c r="AK145" s="18"/>
    </row>
    <row r="146" spans="3:37" s="11" customFormat="1" ht="12" x14ac:dyDescent="0.2">
      <c r="C146" s="23" t="s">
        <v>8</v>
      </c>
      <c r="D146" s="48" t="s">
        <v>7</v>
      </c>
      <c r="E146" s="17" t="s">
        <v>40</v>
      </c>
      <c r="F146" s="13"/>
      <c r="G146" s="13"/>
      <c r="H146" s="13">
        <v>1002096</v>
      </c>
      <c r="I146" s="13">
        <v>967547</v>
      </c>
      <c r="J146" s="13">
        <v>935185</v>
      </c>
      <c r="K146" s="13">
        <v>922655</v>
      </c>
      <c r="L146" s="13">
        <v>888238</v>
      </c>
      <c r="M146" s="13"/>
      <c r="O146" s="23" t="s">
        <v>8</v>
      </c>
      <c r="P146" s="25" t="s">
        <v>7</v>
      </c>
      <c r="Q146" s="17" t="s">
        <v>40</v>
      </c>
      <c r="R146" s="18"/>
      <c r="S146" s="18"/>
      <c r="T146" s="18">
        <v>2</v>
      </c>
      <c r="U146" s="18">
        <v>2.7</v>
      </c>
      <c r="V146" s="18">
        <v>3</v>
      </c>
      <c r="W146" s="18">
        <v>3.1</v>
      </c>
      <c r="X146" s="18">
        <v>2.9</v>
      </c>
      <c r="Y146" s="18"/>
      <c r="AA146" s="23" t="s">
        <v>8</v>
      </c>
      <c r="AB146" s="25" t="s">
        <v>7</v>
      </c>
      <c r="AC146" s="17" t="s">
        <v>40</v>
      </c>
      <c r="AD146" s="13">
        <v>0</v>
      </c>
      <c r="AE146" s="13">
        <v>0</v>
      </c>
      <c r="AF146" s="13">
        <v>40083.839999999997</v>
      </c>
      <c r="AG146" s="13">
        <v>52247.538000000008</v>
      </c>
      <c r="AH146" s="13">
        <v>56111.1</v>
      </c>
      <c r="AI146" s="13">
        <v>57204.61</v>
      </c>
      <c r="AJ146" s="13">
        <v>51517.803999999996</v>
      </c>
      <c r="AK146" s="18"/>
    </row>
    <row r="147" spans="3:37" s="11" customFormat="1" ht="12" x14ac:dyDescent="0.2">
      <c r="C147" s="23" t="s">
        <v>8</v>
      </c>
      <c r="D147" s="48" t="s">
        <v>7</v>
      </c>
      <c r="E147" s="17" t="s">
        <v>41</v>
      </c>
      <c r="F147" s="13"/>
      <c r="G147" s="13"/>
      <c r="H147" s="13">
        <v>311619</v>
      </c>
      <c r="I147" s="13">
        <v>332853</v>
      </c>
      <c r="J147" s="13">
        <v>381050</v>
      </c>
      <c r="K147" s="13">
        <v>428912</v>
      </c>
      <c r="L147" s="13">
        <v>488121</v>
      </c>
      <c r="M147" s="13"/>
      <c r="O147" s="23" t="s">
        <v>8</v>
      </c>
      <c r="P147" s="25" t="s">
        <v>7</v>
      </c>
      <c r="Q147" s="17" t="s">
        <v>41</v>
      </c>
      <c r="R147" s="18"/>
      <c r="S147" s="18"/>
      <c r="T147" s="18">
        <v>4.0999999999999996</v>
      </c>
      <c r="U147" s="18">
        <v>4.5</v>
      </c>
      <c r="V147" s="18">
        <v>4.5999999999999996</v>
      </c>
      <c r="W147" s="18">
        <v>4.5</v>
      </c>
      <c r="X147" s="18">
        <v>3.9</v>
      </c>
      <c r="Y147" s="18"/>
      <c r="AA147" s="23" t="s">
        <v>8</v>
      </c>
      <c r="AB147" s="25" t="s">
        <v>7</v>
      </c>
      <c r="AC147" s="17" t="s">
        <v>41</v>
      </c>
      <c r="AD147" s="13">
        <v>0</v>
      </c>
      <c r="AE147" s="13">
        <v>0</v>
      </c>
      <c r="AF147" s="13">
        <v>25552.757999999998</v>
      </c>
      <c r="AG147" s="13">
        <v>29956.77</v>
      </c>
      <c r="AH147" s="13">
        <v>35056.6</v>
      </c>
      <c r="AI147" s="13">
        <v>38602.080000000002</v>
      </c>
      <c r="AJ147" s="13">
        <v>38073.437999999995</v>
      </c>
      <c r="AK147" s="18"/>
    </row>
    <row r="148" spans="3:37" s="11" customFormat="1" ht="12" x14ac:dyDescent="0.2">
      <c r="C148" s="23" t="s">
        <v>8</v>
      </c>
      <c r="D148" s="48" t="s">
        <v>7</v>
      </c>
      <c r="E148" s="17" t="s">
        <v>42</v>
      </c>
      <c r="F148" s="13">
        <v>1282533</v>
      </c>
      <c r="G148" s="13">
        <v>1340065</v>
      </c>
      <c r="H148" s="13">
        <v>1313715</v>
      </c>
      <c r="I148" s="13">
        <v>1300400</v>
      </c>
      <c r="J148" s="13">
        <v>1316235</v>
      </c>
      <c r="K148" s="13">
        <v>1351567</v>
      </c>
      <c r="L148" s="13">
        <v>1376359</v>
      </c>
      <c r="M148" s="13"/>
      <c r="O148" s="23" t="s">
        <v>8</v>
      </c>
      <c r="P148" s="25" t="s">
        <v>7</v>
      </c>
      <c r="Q148" s="17" t="s">
        <v>42</v>
      </c>
      <c r="R148" s="18">
        <v>2</v>
      </c>
      <c r="S148" s="18">
        <v>1.7</v>
      </c>
      <c r="T148" s="18">
        <v>2</v>
      </c>
      <c r="U148" s="18">
        <v>2.2999999999999998</v>
      </c>
      <c r="V148" s="18">
        <v>2.6</v>
      </c>
      <c r="W148" s="18">
        <v>2.6</v>
      </c>
      <c r="X148" s="18">
        <v>2.4</v>
      </c>
      <c r="Y148" s="18"/>
      <c r="AA148" s="23" t="s">
        <v>8</v>
      </c>
      <c r="AB148" s="25" t="s">
        <v>7</v>
      </c>
      <c r="AC148" s="17" t="s">
        <v>42</v>
      </c>
      <c r="AD148" s="13">
        <v>51301.32</v>
      </c>
      <c r="AE148" s="13">
        <v>45562.21</v>
      </c>
      <c r="AF148" s="13">
        <v>52548.6</v>
      </c>
      <c r="AG148" s="13">
        <v>59818.400000000001</v>
      </c>
      <c r="AH148" s="13">
        <v>68444.22</v>
      </c>
      <c r="AI148" s="13">
        <v>70281.483999999997</v>
      </c>
      <c r="AJ148" s="13">
        <v>66065.232000000004</v>
      </c>
      <c r="AK148" s="18"/>
    </row>
    <row r="149" spans="3:37" s="11" customFormat="1" ht="12" x14ac:dyDescent="0.2">
      <c r="C149" s="23" t="s">
        <v>8</v>
      </c>
      <c r="D149" s="48" t="s">
        <v>7</v>
      </c>
      <c r="E149" s="17" t="s">
        <v>43</v>
      </c>
      <c r="F149" s="6">
        <v>181083</v>
      </c>
      <c r="G149" s="13">
        <v>180658</v>
      </c>
      <c r="H149" s="13">
        <v>148713</v>
      </c>
      <c r="I149" s="13">
        <v>210608</v>
      </c>
      <c r="J149" s="13">
        <v>195118</v>
      </c>
      <c r="K149" s="13">
        <v>239598</v>
      </c>
      <c r="L149" s="13">
        <v>278371</v>
      </c>
      <c r="M149" s="13"/>
      <c r="O149" s="23" t="s">
        <v>8</v>
      </c>
      <c r="P149" s="25" t="s">
        <v>7</v>
      </c>
      <c r="Q149" s="17" t="s">
        <v>43</v>
      </c>
      <c r="R149" s="11">
        <v>5.9</v>
      </c>
      <c r="S149" s="18">
        <v>6.8</v>
      </c>
      <c r="T149" s="18">
        <v>7.3</v>
      </c>
      <c r="U149" s="18">
        <v>5.7</v>
      </c>
      <c r="V149" s="18">
        <v>7.2</v>
      </c>
      <c r="W149" s="18">
        <v>6.6</v>
      </c>
      <c r="X149" s="18">
        <v>5.3</v>
      </c>
      <c r="Y149" s="18"/>
      <c r="AA149" s="23" t="s">
        <v>8</v>
      </c>
      <c r="AB149" s="25" t="s">
        <v>7</v>
      </c>
      <c r="AC149" s="17" t="s">
        <v>43</v>
      </c>
      <c r="AD149" s="12">
        <v>21367.793999999998</v>
      </c>
      <c r="AE149" s="13">
        <v>24569.487999999998</v>
      </c>
      <c r="AF149" s="13">
        <v>21712.097999999998</v>
      </c>
      <c r="AG149" s="13">
        <v>24009.312000000002</v>
      </c>
      <c r="AH149" s="13">
        <v>28096.992000000002</v>
      </c>
      <c r="AI149" s="13">
        <v>31626.935999999998</v>
      </c>
      <c r="AJ149" s="13">
        <v>29507.326000000001</v>
      </c>
      <c r="AK149" s="18"/>
    </row>
    <row r="150" spans="3:37" s="19" customFormat="1" ht="12" x14ac:dyDescent="0.2">
      <c r="C150" s="22" t="s">
        <v>9</v>
      </c>
      <c r="D150" s="49" t="s">
        <v>7</v>
      </c>
      <c r="E150" s="20" t="s">
        <v>78</v>
      </c>
      <c r="F150" s="14">
        <v>1322349</v>
      </c>
      <c r="G150" s="14">
        <v>1357760</v>
      </c>
      <c r="H150" s="14">
        <v>1337290</v>
      </c>
      <c r="I150" s="14">
        <v>1382797</v>
      </c>
      <c r="J150" s="14">
        <v>1317278</v>
      </c>
      <c r="K150" s="14">
        <v>1350013</v>
      </c>
      <c r="L150" s="14">
        <v>1360575</v>
      </c>
      <c r="M150" s="14"/>
      <c r="O150" s="22" t="s">
        <v>9</v>
      </c>
      <c r="P150" s="24" t="s">
        <v>7</v>
      </c>
      <c r="Q150" s="20" t="s">
        <v>39</v>
      </c>
      <c r="R150" s="21">
        <v>2</v>
      </c>
      <c r="S150" s="21">
        <v>1.7</v>
      </c>
      <c r="T150" s="21">
        <v>2</v>
      </c>
      <c r="U150" s="21">
        <v>2.2999999999999998</v>
      </c>
      <c r="V150" s="21">
        <v>2.6</v>
      </c>
      <c r="W150" s="21">
        <v>2.6</v>
      </c>
      <c r="X150" s="21">
        <v>2.4</v>
      </c>
      <c r="Y150" s="21"/>
      <c r="AA150" s="22" t="s">
        <v>9</v>
      </c>
      <c r="AB150" s="24" t="s">
        <v>7</v>
      </c>
      <c r="AC150" s="20" t="s">
        <v>39</v>
      </c>
      <c r="AD150" s="14">
        <v>52893.96</v>
      </c>
      <c r="AE150" s="14">
        <v>46163.839999999997</v>
      </c>
      <c r="AF150" s="14">
        <v>53491.6</v>
      </c>
      <c r="AG150" s="14">
        <v>63608.661999999989</v>
      </c>
      <c r="AH150" s="14">
        <v>68498.456000000006</v>
      </c>
      <c r="AI150" s="14">
        <v>70200.676000000007</v>
      </c>
      <c r="AJ150" s="14">
        <v>65307.6</v>
      </c>
      <c r="AK150" s="21"/>
    </row>
    <row r="151" spans="3:37" s="11" customFormat="1" ht="12" x14ac:dyDescent="0.2">
      <c r="C151" s="23" t="s">
        <v>9</v>
      </c>
      <c r="D151" s="48" t="s">
        <v>7</v>
      </c>
      <c r="E151" s="17" t="s">
        <v>37</v>
      </c>
      <c r="F151" s="13">
        <v>109259</v>
      </c>
      <c r="G151" s="13">
        <v>75291</v>
      </c>
      <c r="H151" s="13">
        <v>92558</v>
      </c>
      <c r="I151" s="13">
        <v>91100</v>
      </c>
      <c r="J151" s="13">
        <v>72128</v>
      </c>
      <c r="K151" s="13">
        <v>78572</v>
      </c>
      <c r="L151" s="13">
        <v>64292</v>
      </c>
      <c r="M151" s="13"/>
      <c r="O151" s="23" t="s">
        <v>9</v>
      </c>
      <c r="P151" s="25" t="s">
        <v>7</v>
      </c>
      <c r="Q151" s="17" t="s">
        <v>37</v>
      </c>
      <c r="R151" s="18">
        <v>7.3</v>
      </c>
      <c r="S151" s="18">
        <v>9.8000000000000007</v>
      </c>
      <c r="T151" s="18">
        <v>7.7</v>
      </c>
      <c r="U151" s="18">
        <v>8.5</v>
      </c>
      <c r="V151" s="18">
        <v>10.7</v>
      </c>
      <c r="W151" s="18">
        <v>10.9</v>
      </c>
      <c r="X151" s="18">
        <v>11.2</v>
      </c>
      <c r="Y151" s="18"/>
      <c r="AA151" s="23" t="s">
        <v>9</v>
      </c>
      <c r="AB151" s="25" t="s">
        <v>7</v>
      </c>
      <c r="AC151" s="17" t="s">
        <v>37</v>
      </c>
      <c r="AD151" s="13">
        <v>15951.813999999998</v>
      </c>
      <c r="AE151" s="13">
        <v>14757.036</v>
      </c>
      <c r="AF151" s="13">
        <v>14253.931999999999</v>
      </c>
      <c r="AG151" s="13">
        <v>15487</v>
      </c>
      <c r="AH151" s="13">
        <v>15435.392</v>
      </c>
      <c r="AI151" s="13">
        <v>17128.696</v>
      </c>
      <c r="AJ151" s="13">
        <v>14401.407999999998</v>
      </c>
      <c r="AK151" s="18"/>
    </row>
    <row r="152" spans="3:37" s="11" customFormat="1" ht="12" x14ac:dyDescent="0.2">
      <c r="C152" s="23" t="s">
        <v>9</v>
      </c>
      <c r="D152" s="48" t="s">
        <v>7</v>
      </c>
      <c r="E152" s="17" t="s">
        <v>38</v>
      </c>
      <c r="F152" s="13">
        <v>418617</v>
      </c>
      <c r="G152" s="13">
        <v>414046</v>
      </c>
      <c r="H152" s="13">
        <v>419043</v>
      </c>
      <c r="I152" s="13">
        <v>429603</v>
      </c>
      <c r="J152" s="13">
        <v>374507</v>
      </c>
      <c r="K152" s="13">
        <v>343733</v>
      </c>
      <c r="L152" s="13">
        <v>286216</v>
      </c>
      <c r="M152" s="13"/>
      <c r="O152" s="23" t="s">
        <v>9</v>
      </c>
      <c r="P152" s="25" t="s">
        <v>7</v>
      </c>
      <c r="Q152" s="17" t="s">
        <v>38</v>
      </c>
      <c r="R152" s="18">
        <v>3.5</v>
      </c>
      <c r="S152" s="18">
        <v>4.0999999999999996</v>
      </c>
      <c r="T152" s="18">
        <v>3.5</v>
      </c>
      <c r="U152" s="18">
        <v>3.9</v>
      </c>
      <c r="V152" s="18">
        <v>4.5999999999999996</v>
      </c>
      <c r="W152" s="18">
        <v>5.2</v>
      </c>
      <c r="X152" s="18">
        <v>5.3</v>
      </c>
      <c r="Y152" s="18"/>
      <c r="AA152" s="23" t="s">
        <v>9</v>
      </c>
      <c r="AB152" s="25" t="s">
        <v>7</v>
      </c>
      <c r="AC152" s="17" t="s">
        <v>38</v>
      </c>
      <c r="AD152" s="13">
        <v>29303.19</v>
      </c>
      <c r="AE152" s="13">
        <v>33951.771999999997</v>
      </c>
      <c r="AF152" s="13">
        <v>29333.01</v>
      </c>
      <c r="AG152" s="13">
        <v>33509.034</v>
      </c>
      <c r="AH152" s="13">
        <v>34454.644</v>
      </c>
      <c r="AI152" s="13">
        <v>35748.232000000004</v>
      </c>
      <c r="AJ152" s="13">
        <v>30338.896000000001</v>
      </c>
      <c r="AK152" s="18"/>
    </row>
    <row r="153" spans="3:37" s="11" customFormat="1" ht="12" x14ac:dyDescent="0.2">
      <c r="C153" s="23" t="s">
        <v>9</v>
      </c>
      <c r="D153" s="48" t="s">
        <v>7</v>
      </c>
      <c r="E153" s="17" t="s">
        <v>40</v>
      </c>
      <c r="F153" s="13"/>
      <c r="G153" s="13"/>
      <c r="H153" s="13">
        <v>544681</v>
      </c>
      <c r="I153" s="13">
        <v>527375</v>
      </c>
      <c r="J153" s="13">
        <v>515053</v>
      </c>
      <c r="K153" s="13">
        <v>513972</v>
      </c>
      <c r="L153" s="13">
        <v>503734</v>
      </c>
      <c r="M153" s="13"/>
      <c r="O153" s="23" t="s">
        <v>9</v>
      </c>
      <c r="P153" s="25" t="s">
        <v>7</v>
      </c>
      <c r="Q153" s="17" t="s">
        <v>40</v>
      </c>
      <c r="R153" s="18"/>
      <c r="S153" s="18"/>
      <c r="T153" s="18">
        <v>3.1</v>
      </c>
      <c r="U153" s="18">
        <v>3.4</v>
      </c>
      <c r="V153" s="18">
        <v>3.8</v>
      </c>
      <c r="W153" s="18">
        <v>3.9</v>
      </c>
      <c r="X153" s="18">
        <v>3.6</v>
      </c>
      <c r="Y153" s="18"/>
      <c r="AA153" s="23" t="s">
        <v>9</v>
      </c>
      <c r="AB153" s="25" t="s">
        <v>7</v>
      </c>
      <c r="AC153" s="17" t="s">
        <v>40</v>
      </c>
      <c r="AD153" s="13">
        <v>0</v>
      </c>
      <c r="AE153" s="13">
        <v>0</v>
      </c>
      <c r="AF153" s="13">
        <v>33770.222000000002</v>
      </c>
      <c r="AG153" s="13">
        <v>35861.5</v>
      </c>
      <c r="AH153" s="13">
        <v>39144.027999999998</v>
      </c>
      <c r="AI153" s="13">
        <v>40089.815999999999</v>
      </c>
      <c r="AJ153" s="13">
        <v>36268.848000000005</v>
      </c>
      <c r="AK153" s="18"/>
    </row>
    <row r="154" spans="3:37" s="11" customFormat="1" ht="12" x14ac:dyDescent="0.2">
      <c r="C154" s="23" t="s">
        <v>9</v>
      </c>
      <c r="D154" s="48" t="s">
        <v>7</v>
      </c>
      <c r="E154" s="17" t="s">
        <v>41</v>
      </c>
      <c r="F154" s="13"/>
      <c r="G154" s="13"/>
      <c r="H154" s="13">
        <v>194086</v>
      </c>
      <c r="I154" s="13">
        <v>212297</v>
      </c>
      <c r="J154" s="13">
        <v>229922</v>
      </c>
      <c r="K154" s="13">
        <v>271888</v>
      </c>
      <c r="L154" s="13">
        <v>319031</v>
      </c>
      <c r="M154" s="13"/>
      <c r="O154" s="23" t="s">
        <v>9</v>
      </c>
      <c r="P154" s="25" t="s">
        <v>7</v>
      </c>
      <c r="Q154" s="17" t="s">
        <v>41</v>
      </c>
      <c r="R154" s="18"/>
      <c r="S154" s="18"/>
      <c r="T154" s="18">
        <v>5.9</v>
      </c>
      <c r="U154" s="18">
        <v>5.7</v>
      </c>
      <c r="V154" s="18">
        <v>6.2</v>
      </c>
      <c r="W154" s="18">
        <v>5.7</v>
      </c>
      <c r="X154" s="18">
        <v>4.8</v>
      </c>
      <c r="Y154" s="18"/>
      <c r="AA154" s="23" t="s">
        <v>9</v>
      </c>
      <c r="AB154" s="25" t="s">
        <v>7</v>
      </c>
      <c r="AC154" s="17" t="s">
        <v>41</v>
      </c>
      <c r="AD154" s="13">
        <v>0</v>
      </c>
      <c r="AE154" s="13">
        <v>0</v>
      </c>
      <c r="AF154" s="13">
        <v>22902.148000000001</v>
      </c>
      <c r="AG154" s="13">
        <v>24201.858000000004</v>
      </c>
      <c r="AH154" s="13">
        <v>28510.328000000001</v>
      </c>
      <c r="AI154" s="13">
        <v>30995.232000000004</v>
      </c>
      <c r="AJ154" s="13">
        <v>30626.976000000002</v>
      </c>
      <c r="AK154" s="18"/>
    </row>
    <row r="155" spans="3:37" s="61" customFormat="1" ht="12" x14ac:dyDescent="0.2">
      <c r="C155" s="58" t="s">
        <v>9</v>
      </c>
      <c r="D155" s="59" t="s">
        <v>7</v>
      </c>
      <c r="E155" s="60" t="s">
        <v>42</v>
      </c>
      <c r="F155" s="13">
        <v>679622</v>
      </c>
      <c r="G155" s="13">
        <v>757768</v>
      </c>
      <c r="H155" s="13">
        <v>738767</v>
      </c>
      <c r="I155" s="13">
        <v>739672</v>
      </c>
      <c r="J155" s="13">
        <v>744975</v>
      </c>
      <c r="K155" s="13">
        <v>785860</v>
      </c>
      <c r="L155" s="13">
        <v>822765</v>
      </c>
      <c r="M155" s="13"/>
      <c r="O155" s="58" t="s">
        <v>9</v>
      </c>
      <c r="P155" s="62" t="s">
        <v>7</v>
      </c>
      <c r="Q155" s="60" t="s">
        <v>42</v>
      </c>
      <c r="R155" s="63">
        <v>3.1</v>
      </c>
      <c r="S155" s="63">
        <v>2.8</v>
      </c>
      <c r="T155" s="63">
        <v>3.1</v>
      </c>
      <c r="U155" s="63">
        <v>3.4</v>
      </c>
      <c r="V155" s="63">
        <v>3.8</v>
      </c>
      <c r="W155" s="63">
        <v>3.1</v>
      </c>
      <c r="X155" s="63">
        <v>2.9</v>
      </c>
      <c r="Y155" s="63"/>
      <c r="AA155" s="58" t="s">
        <v>9</v>
      </c>
      <c r="AB155" s="62" t="s">
        <v>7</v>
      </c>
      <c r="AC155" s="60" t="s">
        <v>42</v>
      </c>
      <c r="AD155" s="13">
        <v>42136.564000000006</v>
      </c>
      <c r="AE155" s="13">
        <v>42435.008000000002</v>
      </c>
      <c r="AF155" s="13">
        <v>45803.554000000004</v>
      </c>
      <c r="AG155" s="13">
        <v>50297.695999999996</v>
      </c>
      <c r="AH155" s="13">
        <v>56618.1</v>
      </c>
      <c r="AI155" s="13">
        <v>48723.32</v>
      </c>
      <c r="AJ155" s="13">
        <v>47720.37</v>
      </c>
      <c r="AK155" s="63"/>
    </row>
    <row r="156" spans="3:37" s="61" customFormat="1" ht="12" x14ac:dyDescent="0.2">
      <c r="C156" s="58" t="s">
        <v>9</v>
      </c>
      <c r="D156" s="59" t="s">
        <v>7</v>
      </c>
      <c r="E156" s="60" t="s">
        <v>43</v>
      </c>
      <c r="F156" s="64">
        <v>114851</v>
      </c>
      <c r="G156" s="13">
        <v>110655</v>
      </c>
      <c r="H156" s="13">
        <v>86922</v>
      </c>
      <c r="I156" s="13">
        <v>122422</v>
      </c>
      <c r="J156" s="13">
        <v>125668</v>
      </c>
      <c r="K156" s="13">
        <v>141848</v>
      </c>
      <c r="L156" s="13">
        <v>187302</v>
      </c>
      <c r="M156" s="13"/>
      <c r="O156" s="58" t="s">
        <v>9</v>
      </c>
      <c r="P156" s="62" t="s">
        <v>7</v>
      </c>
      <c r="Q156" s="60" t="s">
        <v>43</v>
      </c>
      <c r="R156" s="61">
        <v>7.3</v>
      </c>
      <c r="S156" s="63">
        <v>8.3000000000000007</v>
      </c>
      <c r="T156" s="63">
        <v>8</v>
      </c>
      <c r="U156" s="63">
        <v>8.1</v>
      </c>
      <c r="V156" s="63">
        <v>8</v>
      </c>
      <c r="W156" s="63">
        <v>8.3000000000000007</v>
      </c>
      <c r="X156" s="63">
        <v>7</v>
      </c>
      <c r="Y156" s="63"/>
      <c r="AA156" s="58" t="s">
        <v>9</v>
      </c>
      <c r="AB156" s="62" t="s">
        <v>7</v>
      </c>
      <c r="AC156" s="60" t="s">
        <v>43</v>
      </c>
      <c r="AD156" s="65">
        <v>16768.245999999999</v>
      </c>
      <c r="AE156" s="13">
        <v>18368.730000000003</v>
      </c>
      <c r="AF156" s="13">
        <v>13907.52</v>
      </c>
      <c r="AG156" s="13">
        <v>19832.363999999998</v>
      </c>
      <c r="AH156" s="13">
        <v>20106.88</v>
      </c>
      <c r="AI156" s="13">
        <v>23546.768000000004</v>
      </c>
      <c r="AJ156" s="13">
        <v>26222.28</v>
      </c>
      <c r="AK156" s="63"/>
    </row>
    <row r="157" spans="3:37" s="69" customFormat="1" ht="12" x14ac:dyDescent="0.2">
      <c r="C157" s="66" t="s">
        <v>10</v>
      </c>
      <c r="D157" s="67" t="s">
        <v>7</v>
      </c>
      <c r="E157" s="20" t="s">
        <v>78</v>
      </c>
      <c r="F157" s="14">
        <v>1178396</v>
      </c>
      <c r="G157" s="14">
        <v>1204614</v>
      </c>
      <c r="H157" s="14">
        <v>1185422</v>
      </c>
      <c r="I157" s="14">
        <v>1189492</v>
      </c>
      <c r="J157" s="14">
        <v>1097764</v>
      </c>
      <c r="K157" s="14">
        <v>1091350</v>
      </c>
      <c r="L157" s="14">
        <v>1009560</v>
      </c>
      <c r="M157" s="14"/>
      <c r="O157" s="66" t="s">
        <v>10</v>
      </c>
      <c r="P157" s="70" t="s">
        <v>7</v>
      </c>
      <c r="Q157" s="68" t="s">
        <v>39</v>
      </c>
      <c r="R157" s="71">
        <v>2</v>
      </c>
      <c r="S157" s="71">
        <v>1.7</v>
      </c>
      <c r="T157" s="71">
        <v>2</v>
      </c>
      <c r="U157" s="71">
        <v>2.2999999999999998</v>
      </c>
      <c r="V157" s="71">
        <v>2.6</v>
      </c>
      <c r="W157" s="71">
        <v>2.6</v>
      </c>
      <c r="X157" s="71">
        <v>2.4</v>
      </c>
      <c r="Y157" s="71"/>
      <c r="AA157" s="66" t="s">
        <v>10</v>
      </c>
      <c r="AB157" s="70" t="s">
        <v>7</v>
      </c>
      <c r="AC157" s="68" t="s">
        <v>39</v>
      </c>
      <c r="AD157" s="14">
        <v>47135.839999999997</v>
      </c>
      <c r="AE157" s="14">
        <v>40956.876000000004</v>
      </c>
      <c r="AF157" s="14">
        <v>47416.88</v>
      </c>
      <c r="AG157" s="14">
        <v>54716.631999999991</v>
      </c>
      <c r="AH157" s="14">
        <v>57083.727999999996</v>
      </c>
      <c r="AI157" s="14">
        <v>56750.2</v>
      </c>
      <c r="AJ157" s="14">
        <v>48458.879999999997</v>
      </c>
      <c r="AK157" s="71"/>
    </row>
    <row r="158" spans="3:37" s="61" customFormat="1" ht="12" x14ac:dyDescent="0.2">
      <c r="C158" s="58" t="s">
        <v>10</v>
      </c>
      <c r="D158" s="59" t="s">
        <v>7</v>
      </c>
      <c r="E158" s="60" t="s">
        <v>37</v>
      </c>
      <c r="F158" s="13">
        <v>82276</v>
      </c>
      <c r="G158" s="13">
        <v>81203</v>
      </c>
      <c r="H158" s="13">
        <v>70508</v>
      </c>
      <c r="I158" s="13">
        <v>72497</v>
      </c>
      <c r="J158" s="13">
        <v>68275</v>
      </c>
      <c r="K158" s="13">
        <v>65200</v>
      </c>
      <c r="L158" s="13">
        <v>44903</v>
      </c>
      <c r="M158" s="13"/>
      <c r="O158" s="58" t="s">
        <v>10</v>
      </c>
      <c r="P158" s="62" t="s">
        <v>7</v>
      </c>
      <c r="Q158" s="60" t="s">
        <v>37</v>
      </c>
      <c r="R158" s="63">
        <v>8.3000000000000007</v>
      </c>
      <c r="S158" s="63">
        <v>9.5</v>
      </c>
      <c r="T158" s="63">
        <v>8.8000000000000007</v>
      </c>
      <c r="U158" s="63">
        <v>9.8000000000000007</v>
      </c>
      <c r="V158" s="63">
        <v>11.2</v>
      </c>
      <c r="W158" s="63">
        <v>11.8</v>
      </c>
      <c r="X158" s="63">
        <v>13.8</v>
      </c>
      <c r="Y158" s="63"/>
      <c r="AA158" s="58" t="s">
        <v>10</v>
      </c>
      <c r="AB158" s="62" t="s">
        <v>7</v>
      </c>
      <c r="AC158" s="60" t="s">
        <v>37</v>
      </c>
      <c r="AD158" s="13">
        <v>13657.816000000001</v>
      </c>
      <c r="AE158" s="13">
        <v>15428.57</v>
      </c>
      <c r="AF158" s="13">
        <v>12409.408000000001</v>
      </c>
      <c r="AG158" s="13">
        <v>14209.412000000002</v>
      </c>
      <c r="AH158" s="13">
        <v>15293.6</v>
      </c>
      <c r="AI158" s="13">
        <v>15387.2</v>
      </c>
      <c r="AJ158" s="13">
        <v>12393.228000000001</v>
      </c>
      <c r="AK158" s="63"/>
    </row>
    <row r="159" spans="3:37" s="61" customFormat="1" ht="12" x14ac:dyDescent="0.2">
      <c r="C159" s="58" t="s">
        <v>10</v>
      </c>
      <c r="D159" s="59" t="s">
        <v>7</v>
      </c>
      <c r="E159" s="60" t="s">
        <v>38</v>
      </c>
      <c r="F159" s="13">
        <v>426977</v>
      </c>
      <c r="G159" s="13">
        <v>471111</v>
      </c>
      <c r="H159" s="13">
        <v>478175</v>
      </c>
      <c r="I159" s="13">
        <v>468081</v>
      </c>
      <c r="J159" s="13">
        <v>388779</v>
      </c>
      <c r="K159" s="13">
        <v>362693</v>
      </c>
      <c r="L159" s="13">
        <v>319994</v>
      </c>
      <c r="M159" s="13"/>
      <c r="O159" s="58" t="s">
        <v>10</v>
      </c>
      <c r="P159" s="62" t="s">
        <v>7</v>
      </c>
      <c r="Q159" s="60" t="s">
        <v>38</v>
      </c>
      <c r="R159" s="63">
        <v>3.5</v>
      </c>
      <c r="S159" s="63">
        <v>3.7</v>
      </c>
      <c r="T159" s="63">
        <v>3.2</v>
      </c>
      <c r="U159" s="63">
        <v>3.6</v>
      </c>
      <c r="V159" s="63">
        <v>4.5999999999999996</v>
      </c>
      <c r="W159" s="63">
        <v>4.9000000000000004</v>
      </c>
      <c r="X159" s="63">
        <v>4.8</v>
      </c>
      <c r="Y159" s="63"/>
      <c r="AA159" s="58" t="s">
        <v>10</v>
      </c>
      <c r="AB159" s="62" t="s">
        <v>7</v>
      </c>
      <c r="AC159" s="60" t="s">
        <v>38</v>
      </c>
      <c r="AD159" s="13">
        <v>29888.39</v>
      </c>
      <c r="AE159" s="13">
        <v>34862.214000000007</v>
      </c>
      <c r="AF159" s="13">
        <v>30603.200000000001</v>
      </c>
      <c r="AG159" s="13">
        <v>33701.832000000002</v>
      </c>
      <c r="AH159" s="13">
        <v>35767.667999999998</v>
      </c>
      <c r="AI159" s="13">
        <v>35543.914000000004</v>
      </c>
      <c r="AJ159" s="13">
        <v>30719.423999999999</v>
      </c>
      <c r="AK159" s="63"/>
    </row>
    <row r="160" spans="3:37" s="61" customFormat="1" ht="12" x14ac:dyDescent="0.2">
      <c r="C160" s="58" t="s">
        <v>10</v>
      </c>
      <c r="D160" s="59" t="s">
        <v>7</v>
      </c>
      <c r="E160" s="60" t="s">
        <v>40</v>
      </c>
      <c r="F160" s="13"/>
      <c r="G160" s="13"/>
      <c r="H160" s="13">
        <v>457415</v>
      </c>
      <c r="I160" s="13">
        <v>440172</v>
      </c>
      <c r="J160" s="13">
        <v>420132</v>
      </c>
      <c r="K160" s="13">
        <v>408683</v>
      </c>
      <c r="L160" s="13">
        <v>384504</v>
      </c>
      <c r="M160" s="13"/>
      <c r="O160" s="58" t="s">
        <v>10</v>
      </c>
      <c r="P160" s="62" t="s">
        <v>7</v>
      </c>
      <c r="Q160" s="60" t="s">
        <v>40</v>
      </c>
      <c r="R160" s="63"/>
      <c r="S160" s="63"/>
      <c r="T160" s="63">
        <v>3.2</v>
      </c>
      <c r="U160" s="63">
        <v>3.9</v>
      </c>
      <c r="V160" s="63">
        <v>4.3</v>
      </c>
      <c r="W160" s="63">
        <v>4.5</v>
      </c>
      <c r="X160" s="63">
        <v>4.5</v>
      </c>
      <c r="Y160" s="63"/>
      <c r="AA160" s="58" t="s">
        <v>10</v>
      </c>
      <c r="AB160" s="62" t="s">
        <v>7</v>
      </c>
      <c r="AC160" s="60" t="s">
        <v>40</v>
      </c>
      <c r="AD160" s="13">
        <v>0</v>
      </c>
      <c r="AE160" s="13">
        <v>0</v>
      </c>
      <c r="AF160" s="13">
        <v>29274.560000000001</v>
      </c>
      <c r="AG160" s="13">
        <v>34333.415999999997</v>
      </c>
      <c r="AH160" s="13">
        <v>36131.351999999999</v>
      </c>
      <c r="AI160" s="13">
        <v>36781.47</v>
      </c>
      <c r="AJ160" s="13">
        <v>34605.360000000001</v>
      </c>
      <c r="AK160" s="63"/>
    </row>
    <row r="161" spans="3:119" s="61" customFormat="1" ht="12" x14ac:dyDescent="0.2">
      <c r="C161" s="58" t="s">
        <v>10</v>
      </c>
      <c r="D161" s="59" t="s">
        <v>7</v>
      </c>
      <c r="E161" s="60" t="s">
        <v>41</v>
      </c>
      <c r="F161" s="13"/>
      <c r="G161" s="13"/>
      <c r="H161" s="13">
        <v>117533</v>
      </c>
      <c r="I161" s="13">
        <v>120556</v>
      </c>
      <c r="J161" s="13">
        <v>151128</v>
      </c>
      <c r="K161" s="13">
        <v>157024</v>
      </c>
      <c r="L161" s="13">
        <v>169090</v>
      </c>
      <c r="M161" s="13"/>
      <c r="O161" s="58" t="s">
        <v>10</v>
      </c>
      <c r="P161" s="62" t="s">
        <v>7</v>
      </c>
      <c r="Q161" s="60" t="s">
        <v>41</v>
      </c>
      <c r="R161" s="63"/>
      <c r="S161" s="63"/>
      <c r="T161" s="63">
        <v>7.3</v>
      </c>
      <c r="U161" s="63">
        <v>8.1</v>
      </c>
      <c r="V161" s="63">
        <v>7.2</v>
      </c>
      <c r="W161" s="63">
        <v>7.6</v>
      </c>
      <c r="X161" s="63">
        <v>7</v>
      </c>
      <c r="Y161" s="63"/>
      <c r="AA161" s="58" t="s">
        <v>10</v>
      </c>
      <c r="AB161" s="62" t="s">
        <v>7</v>
      </c>
      <c r="AC161" s="60" t="s">
        <v>41</v>
      </c>
      <c r="AD161" s="13">
        <v>0</v>
      </c>
      <c r="AE161" s="13">
        <v>0</v>
      </c>
      <c r="AF161" s="13">
        <v>17159.817999999999</v>
      </c>
      <c r="AG161" s="13">
        <v>19530.072</v>
      </c>
      <c r="AH161" s="13">
        <v>21762.432000000001</v>
      </c>
      <c r="AI161" s="13">
        <v>23867.647999999997</v>
      </c>
      <c r="AJ161" s="13">
        <v>23672.6</v>
      </c>
      <c r="AK161" s="63"/>
    </row>
    <row r="162" spans="3:119" s="61" customFormat="1" ht="12" x14ac:dyDescent="0.2">
      <c r="C162" s="58" t="s">
        <v>10</v>
      </c>
      <c r="D162" s="59" t="s">
        <v>7</v>
      </c>
      <c r="E162" s="60" t="s">
        <v>42</v>
      </c>
      <c r="F162" s="13">
        <v>602911</v>
      </c>
      <c r="G162" s="13">
        <v>582297</v>
      </c>
      <c r="H162" s="13">
        <v>574948</v>
      </c>
      <c r="I162" s="13">
        <v>560728</v>
      </c>
      <c r="J162" s="13">
        <v>571260</v>
      </c>
      <c r="K162" s="13">
        <v>565707</v>
      </c>
      <c r="L162" s="13">
        <v>553594</v>
      </c>
      <c r="M162" s="13"/>
      <c r="O162" s="58" t="s">
        <v>10</v>
      </c>
      <c r="P162" s="62" t="s">
        <v>7</v>
      </c>
      <c r="Q162" s="60" t="s">
        <v>42</v>
      </c>
      <c r="R162" s="63">
        <v>3.1</v>
      </c>
      <c r="S162" s="63">
        <v>3.5</v>
      </c>
      <c r="T162" s="63">
        <v>3.1</v>
      </c>
      <c r="U162" s="63">
        <v>3.4</v>
      </c>
      <c r="V162" s="63">
        <v>3.8</v>
      </c>
      <c r="W162" s="63">
        <v>3.9</v>
      </c>
      <c r="X162" s="63">
        <v>3.6</v>
      </c>
      <c r="Y162" s="63"/>
      <c r="AA162" s="58" t="s">
        <v>10</v>
      </c>
      <c r="AB162" s="62" t="s">
        <v>7</v>
      </c>
      <c r="AC162" s="60" t="s">
        <v>42</v>
      </c>
      <c r="AD162" s="13">
        <v>37380.482000000004</v>
      </c>
      <c r="AE162" s="13">
        <v>40760.79</v>
      </c>
      <c r="AF162" s="13">
        <v>35646.775999999998</v>
      </c>
      <c r="AG162" s="13">
        <v>38129.504000000001</v>
      </c>
      <c r="AH162" s="13">
        <v>43415.76</v>
      </c>
      <c r="AI162" s="13">
        <v>44125.145999999993</v>
      </c>
      <c r="AJ162" s="13">
        <v>39858.768000000004</v>
      </c>
      <c r="AK162" s="63"/>
    </row>
    <row r="163" spans="3:119" s="69" customFormat="1" ht="12" x14ac:dyDescent="0.2">
      <c r="C163" s="58" t="s">
        <v>10</v>
      </c>
      <c r="D163" s="59" t="s">
        <v>7</v>
      </c>
      <c r="E163" s="60" t="s">
        <v>43</v>
      </c>
      <c r="F163" s="64">
        <v>66232</v>
      </c>
      <c r="G163" s="13">
        <v>70003</v>
      </c>
      <c r="H163" s="13">
        <v>61791</v>
      </c>
      <c r="I163" s="13">
        <v>88186</v>
      </c>
      <c r="J163" s="13">
        <v>69450</v>
      </c>
      <c r="K163" s="13">
        <v>97750</v>
      </c>
      <c r="L163" s="13">
        <v>91069</v>
      </c>
      <c r="M163" s="13"/>
      <c r="N163" s="61"/>
      <c r="O163" s="58" t="s">
        <v>10</v>
      </c>
      <c r="P163" s="62" t="s">
        <v>7</v>
      </c>
      <c r="Q163" s="60" t="s">
        <v>43</v>
      </c>
      <c r="R163" s="61">
        <v>9.1999999999999993</v>
      </c>
      <c r="S163" s="63">
        <v>10.1</v>
      </c>
      <c r="T163" s="63">
        <v>9.5</v>
      </c>
      <c r="U163" s="63">
        <v>8.9</v>
      </c>
      <c r="V163" s="63">
        <v>11.2</v>
      </c>
      <c r="W163" s="63">
        <v>9.6</v>
      </c>
      <c r="X163" s="63">
        <v>9.1999999999999993</v>
      </c>
      <c r="Y163" s="63"/>
      <c r="Z163" s="61"/>
      <c r="AA163" s="58" t="s">
        <v>10</v>
      </c>
      <c r="AB163" s="62" t="s">
        <v>7</v>
      </c>
      <c r="AC163" s="60" t="s">
        <v>43</v>
      </c>
      <c r="AD163" s="65">
        <v>12186.687999999998</v>
      </c>
      <c r="AE163" s="13">
        <v>14140.605999999998</v>
      </c>
      <c r="AF163" s="13">
        <v>11740.29</v>
      </c>
      <c r="AG163" s="13">
        <v>15697.108</v>
      </c>
      <c r="AH163" s="13">
        <v>15556.8</v>
      </c>
      <c r="AI163" s="13">
        <v>18768</v>
      </c>
      <c r="AJ163" s="13">
        <v>16756.696</v>
      </c>
      <c r="AK163" s="63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</row>
    <row r="165" spans="3:119" ht="26.25" x14ac:dyDescent="0.4">
      <c r="F165" s="16" t="s">
        <v>34</v>
      </c>
    </row>
    <row r="166" spans="3:119" x14ac:dyDescent="0.25">
      <c r="F166"/>
    </row>
    <row r="167" spans="3:119" x14ac:dyDescent="0.25">
      <c r="F167" s="1" t="s">
        <v>0</v>
      </c>
      <c r="G167" s="1" t="s">
        <v>14</v>
      </c>
      <c r="H167" s="1" t="s">
        <v>15</v>
      </c>
      <c r="I167" s="1" t="s">
        <v>5</v>
      </c>
      <c r="J167" s="1" t="s">
        <v>11</v>
      </c>
      <c r="K167" s="1" t="s">
        <v>16</v>
      </c>
      <c r="L167" s="1" t="s">
        <v>29</v>
      </c>
      <c r="O167" s="26"/>
      <c r="P167" s="26"/>
      <c r="Q167" s="26"/>
      <c r="R167" s="1" t="s">
        <v>0</v>
      </c>
      <c r="S167" s="1" t="s">
        <v>14</v>
      </c>
      <c r="T167" s="1" t="s">
        <v>15</v>
      </c>
      <c r="U167" s="1" t="s">
        <v>5</v>
      </c>
      <c r="V167" s="1" t="s">
        <v>11</v>
      </c>
      <c r="W167" s="1" t="s">
        <v>16</v>
      </c>
      <c r="X167" s="1" t="s">
        <v>29</v>
      </c>
      <c r="AD167" s="1" t="s">
        <v>0</v>
      </c>
      <c r="AE167" s="1" t="s">
        <v>14</v>
      </c>
      <c r="AF167" s="1" t="s">
        <v>15</v>
      </c>
      <c r="AG167" s="1" t="s">
        <v>5</v>
      </c>
      <c r="AH167" s="1" t="s">
        <v>11</v>
      </c>
      <c r="AI167" s="1" t="s">
        <v>16</v>
      </c>
      <c r="AJ167" s="1" t="s">
        <v>29</v>
      </c>
    </row>
    <row r="168" spans="3:119" s="19" customFormat="1" ht="12" x14ac:dyDescent="0.2">
      <c r="C168" s="22" t="s">
        <v>8</v>
      </c>
      <c r="D168" s="49" t="s">
        <v>6</v>
      </c>
      <c r="E168" s="20" t="s">
        <v>78</v>
      </c>
      <c r="F168" s="14">
        <v>594035</v>
      </c>
      <c r="G168" s="14">
        <v>481346</v>
      </c>
      <c r="H168" s="14">
        <v>398442</v>
      </c>
      <c r="I168" s="14">
        <v>383482</v>
      </c>
      <c r="J168" s="14">
        <v>366765</v>
      </c>
      <c r="K168" s="14">
        <v>297072</v>
      </c>
      <c r="L168" s="14">
        <v>253080</v>
      </c>
      <c r="M168" s="14"/>
      <c r="O168" s="22" t="s">
        <v>8</v>
      </c>
      <c r="P168" s="24" t="s">
        <v>6</v>
      </c>
      <c r="Q168" s="20" t="s">
        <v>39</v>
      </c>
      <c r="R168" s="21">
        <v>2.5</v>
      </c>
      <c r="S168" s="21">
        <v>2.9</v>
      </c>
      <c r="T168" s="21">
        <v>3.3</v>
      </c>
      <c r="U168" s="21">
        <v>3.6</v>
      </c>
      <c r="V168" s="21">
        <v>4.5</v>
      </c>
      <c r="W168" s="21">
        <v>4.7</v>
      </c>
      <c r="X168" s="21">
        <v>4.5999999999999996</v>
      </c>
      <c r="Y168" s="21"/>
      <c r="AA168" s="22" t="s">
        <v>8</v>
      </c>
      <c r="AB168" s="24" t="s">
        <v>6</v>
      </c>
      <c r="AC168" s="20" t="s">
        <v>39</v>
      </c>
      <c r="AD168" s="14">
        <v>29701.75</v>
      </c>
      <c r="AE168" s="14">
        <v>27918.067999999999</v>
      </c>
      <c r="AF168" s="14">
        <v>26297.171999999999</v>
      </c>
      <c r="AG168" s="14">
        <v>27610.703999999998</v>
      </c>
      <c r="AH168" s="14">
        <v>33008.85</v>
      </c>
      <c r="AI168" s="14">
        <v>27924.768000000004</v>
      </c>
      <c r="AJ168" s="14">
        <v>23283.360000000001</v>
      </c>
      <c r="AK168" s="21"/>
    </row>
    <row r="169" spans="3:119" s="11" customFormat="1" ht="12" x14ac:dyDescent="0.2">
      <c r="C169" s="23" t="s">
        <v>8</v>
      </c>
      <c r="D169" s="48" t="s">
        <v>6</v>
      </c>
      <c r="E169" s="17" t="s">
        <v>37</v>
      </c>
      <c r="F169" s="13">
        <v>96858</v>
      </c>
      <c r="G169" s="13">
        <v>71490</v>
      </c>
      <c r="H169" s="13">
        <v>56030</v>
      </c>
      <c r="I169" s="13">
        <v>44328</v>
      </c>
      <c r="J169" s="13">
        <v>36621</v>
      </c>
      <c r="K169" s="13">
        <v>25440</v>
      </c>
      <c r="L169" s="13">
        <v>20397</v>
      </c>
      <c r="M169" s="13"/>
      <c r="O169" s="23" t="s">
        <v>8</v>
      </c>
      <c r="P169" s="25" t="s">
        <v>6</v>
      </c>
      <c r="Q169" s="17" t="s">
        <v>37</v>
      </c>
      <c r="R169" s="18">
        <v>6.4</v>
      </c>
      <c r="S169" s="18">
        <v>7.8</v>
      </c>
      <c r="T169" s="18">
        <v>8.9</v>
      </c>
      <c r="U169" s="18">
        <v>11.3</v>
      </c>
      <c r="V169" s="18">
        <v>14.8</v>
      </c>
      <c r="W169" s="18">
        <v>15.6</v>
      </c>
      <c r="X169" s="18">
        <v>16.899999999999999</v>
      </c>
      <c r="Y169" s="18"/>
      <c r="AA169" s="23" t="s">
        <v>8</v>
      </c>
      <c r="AB169" s="25" t="s">
        <v>6</v>
      </c>
      <c r="AC169" s="17" t="s">
        <v>37</v>
      </c>
      <c r="AD169" s="13">
        <v>12397.824000000001</v>
      </c>
      <c r="AE169" s="13">
        <v>11152.44</v>
      </c>
      <c r="AF169" s="13">
        <v>9973.34</v>
      </c>
      <c r="AG169" s="13">
        <v>10018.128000000001</v>
      </c>
      <c r="AH169" s="13">
        <v>10839.816000000001</v>
      </c>
      <c r="AI169" s="13">
        <v>7937.28</v>
      </c>
      <c r="AJ169" s="13">
        <v>6894.1859999999997</v>
      </c>
      <c r="AK169" s="18"/>
    </row>
    <row r="170" spans="3:119" s="11" customFormat="1" ht="12" x14ac:dyDescent="0.2">
      <c r="C170" s="23" t="s">
        <v>8</v>
      </c>
      <c r="D170" s="48" t="s">
        <v>6</v>
      </c>
      <c r="E170" s="17" t="s">
        <v>38</v>
      </c>
      <c r="F170" s="13">
        <v>326568</v>
      </c>
      <c r="G170" s="13">
        <v>260042</v>
      </c>
      <c r="H170" s="13">
        <v>198935</v>
      </c>
      <c r="I170" s="13">
        <v>182992</v>
      </c>
      <c r="J170" s="13">
        <v>153910</v>
      </c>
      <c r="K170" s="13">
        <v>121261</v>
      </c>
      <c r="L170" s="13">
        <v>100026</v>
      </c>
      <c r="M170" s="13"/>
      <c r="O170" s="23" t="s">
        <v>8</v>
      </c>
      <c r="P170" s="25" t="s">
        <v>6</v>
      </c>
      <c r="Q170" s="17" t="s">
        <v>38</v>
      </c>
      <c r="R170" s="18">
        <v>3.4</v>
      </c>
      <c r="S170" s="18">
        <v>4</v>
      </c>
      <c r="T170" s="18">
        <v>5.3</v>
      </c>
      <c r="U170" s="18">
        <v>5.8</v>
      </c>
      <c r="V170" s="18">
        <v>7</v>
      </c>
      <c r="W170" s="18">
        <v>7.7</v>
      </c>
      <c r="X170" s="18">
        <v>7.4</v>
      </c>
      <c r="Y170" s="18"/>
      <c r="AA170" s="23" t="s">
        <v>8</v>
      </c>
      <c r="AB170" s="25" t="s">
        <v>6</v>
      </c>
      <c r="AC170" s="17" t="s">
        <v>38</v>
      </c>
      <c r="AD170" s="13">
        <v>22206.624</v>
      </c>
      <c r="AE170" s="13">
        <v>20803.36</v>
      </c>
      <c r="AF170" s="13">
        <v>21087.11</v>
      </c>
      <c r="AG170" s="13">
        <v>21227.071999999996</v>
      </c>
      <c r="AH170" s="13">
        <v>21547.4</v>
      </c>
      <c r="AI170" s="13">
        <v>18674.194000000003</v>
      </c>
      <c r="AJ170" s="13">
        <v>14803.848</v>
      </c>
      <c r="AK170" s="18"/>
    </row>
    <row r="171" spans="3:119" s="11" customFormat="1" ht="12" x14ac:dyDescent="0.2">
      <c r="C171" s="23" t="s">
        <v>8</v>
      </c>
      <c r="D171" s="48" t="s">
        <v>6</v>
      </c>
      <c r="E171" s="17" t="s">
        <v>40</v>
      </c>
      <c r="F171" s="13"/>
      <c r="G171" s="13"/>
      <c r="H171" s="13">
        <v>134803</v>
      </c>
      <c r="I171" s="13">
        <v>143671</v>
      </c>
      <c r="J171" s="13">
        <v>157274</v>
      </c>
      <c r="K171" s="13">
        <v>133207</v>
      </c>
      <c r="L171" s="13">
        <v>115829</v>
      </c>
      <c r="M171" s="13"/>
      <c r="O171" s="23" t="s">
        <v>8</v>
      </c>
      <c r="P171" s="25" t="s">
        <v>6</v>
      </c>
      <c r="Q171" s="17" t="s">
        <v>40</v>
      </c>
      <c r="R171" s="18"/>
      <c r="S171" s="18"/>
      <c r="T171" s="18">
        <v>5.8</v>
      </c>
      <c r="U171" s="18">
        <v>6.3</v>
      </c>
      <c r="V171" s="18">
        <v>7</v>
      </c>
      <c r="W171" s="18">
        <v>6.8</v>
      </c>
      <c r="X171" s="18">
        <v>7.4</v>
      </c>
      <c r="Y171" s="18"/>
      <c r="AA171" s="23" t="s">
        <v>8</v>
      </c>
      <c r="AB171" s="25" t="s">
        <v>6</v>
      </c>
      <c r="AC171" s="17" t="s">
        <v>40</v>
      </c>
      <c r="AD171" s="13"/>
      <c r="AE171" s="13">
        <v>0</v>
      </c>
      <c r="AF171" s="13">
        <v>15637.148000000001</v>
      </c>
      <c r="AG171" s="13">
        <v>18102.545999999998</v>
      </c>
      <c r="AH171" s="13">
        <v>22018.36</v>
      </c>
      <c r="AI171" s="13">
        <v>18116.151999999998</v>
      </c>
      <c r="AJ171" s="13">
        <v>17142.692000000003</v>
      </c>
      <c r="AK171" s="18"/>
    </row>
    <row r="172" spans="3:119" s="11" customFormat="1" ht="12" x14ac:dyDescent="0.2">
      <c r="C172" s="23" t="s">
        <v>8</v>
      </c>
      <c r="D172" s="48" t="s">
        <v>6</v>
      </c>
      <c r="E172" s="17" t="s">
        <v>41</v>
      </c>
      <c r="F172" s="13"/>
      <c r="G172" s="13"/>
      <c r="H172" s="13">
        <v>8674</v>
      </c>
      <c r="I172" s="13">
        <v>12491</v>
      </c>
      <c r="J172" s="13">
        <v>18960</v>
      </c>
      <c r="K172" s="13">
        <v>17164</v>
      </c>
      <c r="L172" s="13">
        <v>16828</v>
      </c>
      <c r="M172" s="13"/>
      <c r="O172" s="23" t="s">
        <v>8</v>
      </c>
      <c r="P172" s="25" t="s">
        <v>6</v>
      </c>
      <c r="Q172" s="17" t="s">
        <v>41</v>
      </c>
      <c r="R172" s="18"/>
      <c r="S172" s="18"/>
      <c r="T172" s="18">
        <v>23.6</v>
      </c>
      <c r="U172" s="18">
        <v>20.8</v>
      </c>
      <c r="V172" s="18">
        <v>20.6</v>
      </c>
      <c r="W172" s="18">
        <v>18.899999999999999</v>
      </c>
      <c r="X172" s="18">
        <v>18.899999999999999</v>
      </c>
      <c r="Y172" s="18"/>
      <c r="AA172" s="23" t="s">
        <v>8</v>
      </c>
      <c r="AB172" s="25" t="s">
        <v>6</v>
      </c>
      <c r="AC172" s="17" t="s">
        <v>41</v>
      </c>
      <c r="AD172" s="13">
        <v>0</v>
      </c>
      <c r="AE172" s="13">
        <v>0</v>
      </c>
      <c r="AF172" s="13">
        <v>4094.1280000000006</v>
      </c>
      <c r="AG172" s="13">
        <v>5196.2560000000003</v>
      </c>
      <c r="AH172" s="13">
        <v>7811.52</v>
      </c>
      <c r="AI172" s="13">
        <v>6487.9919999999993</v>
      </c>
      <c r="AJ172" s="13">
        <v>6360.9839999999995</v>
      </c>
      <c r="AK172" s="18"/>
    </row>
    <row r="173" spans="3:119" s="11" customFormat="1" ht="12" x14ac:dyDescent="0.2">
      <c r="C173" s="23" t="s">
        <v>8</v>
      </c>
      <c r="D173" s="48" t="s">
        <v>6</v>
      </c>
      <c r="E173" s="17" t="s">
        <v>42</v>
      </c>
      <c r="F173" s="13">
        <v>170609</v>
      </c>
      <c r="G173" s="13">
        <v>149814</v>
      </c>
      <c r="H173" s="13">
        <v>143477</v>
      </c>
      <c r="I173" s="13">
        <v>156162</v>
      </c>
      <c r="J173" s="13">
        <v>176234</v>
      </c>
      <c r="K173" s="13">
        <v>150371</v>
      </c>
      <c r="L173" s="13">
        <v>132657</v>
      </c>
      <c r="M173" s="13"/>
      <c r="O173" s="23" t="s">
        <v>8</v>
      </c>
      <c r="P173" s="25" t="s">
        <v>6</v>
      </c>
      <c r="Q173" s="17" t="s">
        <v>42</v>
      </c>
      <c r="R173" s="18">
        <v>5</v>
      </c>
      <c r="S173" s="18">
        <v>5.8</v>
      </c>
      <c r="T173" s="18">
        <v>5.8</v>
      </c>
      <c r="U173" s="18">
        <v>5.8</v>
      </c>
      <c r="V173" s="18">
        <v>7</v>
      </c>
      <c r="W173" s="18">
        <v>6.2</v>
      </c>
      <c r="X173" s="18">
        <v>6.6</v>
      </c>
      <c r="Y173" s="18"/>
      <c r="AA173" s="23" t="s">
        <v>8</v>
      </c>
      <c r="AB173" s="25" t="s">
        <v>6</v>
      </c>
      <c r="AC173" s="17" t="s">
        <v>42</v>
      </c>
      <c r="AD173" s="13">
        <v>17060.900000000001</v>
      </c>
      <c r="AE173" s="13">
        <v>17378.423999999999</v>
      </c>
      <c r="AF173" s="13">
        <v>16643.331999999999</v>
      </c>
      <c r="AG173" s="13">
        <v>18114.792000000001</v>
      </c>
      <c r="AH173" s="13">
        <v>24672.76</v>
      </c>
      <c r="AI173" s="13">
        <v>18646.004000000001</v>
      </c>
      <c r="AJ173" s="13">
        <v>17510.723999999998</v>
      </c>
      <c r="AK173" s="18"/>
    </row>
    <row r="174" spans="3:119" s="11" customFormat="1" ht="12" x14ac:dyDescent="0.2">
      <c r="C174" s="23"/>
      <c r="D174" s="48" t="s">
        <v>6</v>
      </c>
      <c r="E174" s="17" t="s">
        <v>43</v>
      </c>
      <c r="F174" s="13"/>
      <c r="G174" s="13"/>
      <c r="H174" s="13"/>
      <c r="I174" s="13"/>
      <c r="J174" s="13"/>
      <c r="K174" s="13"/>
      <c r="L174" s="13"/>
      <c r="M174" s="13"/>
      <c r="O174" s="23"/>
      <c r="P174" s="25" t="s">
        <v>6</v>
      </c>
      <c r="Q174" s="17" t="s">
        <v>43</v>
      </c>
      <c r="R174" s="18"/>
      <c r="S174" s="18"/>
      <c r="T174" s="18"/>
      <c r="U174" s="18"/>
      <c r="V174" s="18"/>
      <c r="W174" s="18"/>
      <c r="X174" s="18"/>
      <c r="Y174" s="18"/>
      <c r="AA174" s="23"/>
      <c r="AB174" s="25" t="s">
        <v>6</v>
      </c>
      <c r="AC174" s="17" t="s">
        <v>43</v>
      </c>
      <c r="AD174" s="13"/>
      <c r="AE174" s="13"/>
      <c r="AF174" s="13"/>
      <c r="AG174" s="13"/>
      <c r="AH174" s="13"/>
      <c r="AI174" s="13"/>
      <c r="AJ174" s="13"/>
      <c r="AK174" s="18"/>
    </row>
    <row r="175" spans="3:119" s="19" customFormat="1" ht="12" x14ac:dyDescent="0.2">
      <c r="C175" s="22" t="s">
        <v>9</v>
      </c>
      <c r="D175" s="49" t="s">
        <v>6</v>
      </c>
      <c r="E175" s="20" t="s">
        <v>78</v>
      </c>
      <c r="F175" s="14">
        <v>287827</v>
      </c>
      <c r="G175" s="14">
        <v>238724</v>
      </c>
      <c r="H175" s="14">
        <v>200052</v>
      </c>
      <c r="I175" s="14">
        <v>207343</v>
      </c>
      <c r="J175" s="14">
        <v>213516</v>
      </c>
      <c r="K175" s="14">
        <v>156114</v>
      </c>
      <c r="L175" s="14">
        <v>147298</v>
      </c>
      <c r="M175" s="14"/>
      <c r="O175" s="22" t="s">
        <v>9</v>
      </c>
      <c r="P175" s="24" t="s">
        <v>6</v>
      </c>
      <c r="Q175" s="20" t="s">
        <v>39</v>
      </c>
      <c r="R175" s="21">
        <v>3.8</v>
      </c>
      <c r="S175" s="21">
        <v>4.5</v>
      </c>
      <c r="T175" s="21">
        <v>4.5</v>
      </c>
      <c r="U175" s="21">
        <v>4.9000000000000004</v>
      </c>
      <c r="V175" s="21">
        <v>6.1</v>
      </c>
      <c r="W175" s="21">
        <v>6.2</v>
      </c>
      <c r="X175" s="21">
        <v>6.6</v>
      </c>
      <c r="Y175" s="21"/>
      <c r="AA175" s="22" t="s">
        <v>9</v>
      </c>
      <c r="AB175" s="24" t="s">
        <v>6</v>
      </c>
      <c r="AC175" s="20" t="s">
        <v>39</v>
      </c>
      <c r="AD175" s="14">
        <v>21874.851999999999</v>
      </c>
      <c r="AE175" s="14">
        <v>21485.16</v>
      </c>
      <c r="AF175" s="14">
        <v>18004.68</v>
      </c>
      <c r="AG175" s="14">
        <v>20319.614000000001</v>
      </c>
      <c r="AH175" s="14">
        <v>26048.951999999997</v>
      </c>
      <c r="AI175" s="14">
        <v>19358.136000000002</v>
      </c>
      <c r="AJ175" s="14">
        <v>19443.335999999999</v>
      </c>
      <c r="AK175" s="21"/>
    </row>
    <row r="176" spans="3:119" s="11" customFormat="1" ht="12" x14ac:dyDescent="0.2">
      <c r="C176" s="23" t="s">
        <v>9</v>
      </c>
      <c r="D176" s="48" t="s">
        <v>6</v>
      </c>
      <c r="E176" s="17" t="s">
        <v>37</v>
      </c>
      <c r="F176" s="13">
        <v>47895</v>
      </c>
      <c r="G176" s="13">
        <v>39368</v>
      </c>
      <c r="H176" s="13">
        <v>29111</v>
      </c>
      <c r="I176" s="13">
        <v>24426</v>
      </c>
      <c r="J176" s="13">
        <v>22318</v>
      </c>
      <c r="K176" s="13">
        <v>14539</v>
      </c>
      <c r="L176" s="13">
        <v>9376</v>
      </c>
      <c r="M176" s="13"/>
      <c r="O176" s="23" t="s">
        <v>9</v>
      </c>
      <c r="P176" s="25" t="s">
        <v>6</v>
      </c>
      <c r="Q176" s="17" t="s">
        <v>37</v>
      </c>
      <c r="R176" s="18">
        <v>9.3000000000000007</v>
      </c>
      <c r="S176" s="18">
        <v>11.2</v>
      </c>
      <c r="T176" s="18">
        <v>13.3</v>
      </c>
      <c r="U176" s="18">
        <v>14.7</v>
      </c>
      <c r="V176" s="18">
        <v>18.7</v>
      </c>
      <c r="W176" s="18">
        <v>20.9</v>
      </c>
      <c r="X176" s="18">
        <v>25.2</v>
      </c>
      <c r="Y176" s="18"/>
      <c r="AA176" s="23" t="s">
        <v>9</v>
      </c>
      <c r="AB176" s="25" t="s">
        <v>6</v>
      </c>
      <c r="AC176" s="17" t="s">
        <v>37</v>
      </c>
      <c r="AD176" s="13">
        <v>8908.4700000000012</v>
      </c>
      <c r="AE176" s="13">
        <v>8818.4319999999989</v>
      </c>
      <c r="AF176" s="13">
        <v>7743.5260000000007</v>
      </c>
      <c r="AG176" s="13">
        <v>7181.2440000000006</v>
      </c>
      <c r="AH176" s="13">
        <v>8346.9319999999989</v>
      </c>
      <c r="AI176" s="13">
        <v>6077.3019999999997</v>
      </c>
      <c r="AJ176" s="13">
        <v>4725.5039999999999</v>
      </c>
      <c r="AK176" s="18"/>
    </row>
    <row r="177" spans="3:37" s="11" customFormat="1" ht="12" x14ac:dyDescent="0.2">
      <c r="C177" s="23" t="s">
        <v>9</v>
      </c>
      <c r="D177" s="48" t="s">
        <v>6</v>
      </c>
      <c r="E177" s="17" t="s">
        <v>38</v>
      </c>
      <c r="F177" s="13">
        <v>142228</v>
      </c>
      <c r="G177" s="13">
        <v>108910</v>
      </c>
      <c r="H177" s="13">
        <v>88112</v>
      </c>
      <c r="I177" s="13">
        <v>92246</v>
      </c>
      <c r="J177" s="13">
        <v>82173</v>
      </c>
      <c r="K177" s="13">
        <v>57195</v>
      </c>
      <c r="L177" s="13">
        <v>50635</v>
      </c>
      <c r="M177" s="13"/>
      <c r="O177" s="23" t="s">
        <v>9</v>
      </c>
      <c r="P177" s="25" t="s">
        <v>6</v>
      </c>
      <c r="Q177" s="17" t="s">
        <v>38</v>
      </c>
      <c r="R177" s="18">
        <v>5.5</v>
      </c>
      <c r="S177" s="18">
        <v>6.5</v>
      </c>
      <c r="T177" s="18">
        <v>7.1</v>
      </c>
      <c r="U177" s="18">
        <v>7.4</v>
      </c>
      <c r="V177" s="18">
        <v>9.6999999999999993</v>
      </c>
      <c r="W177" s="18">
        <v>10.5</v>
      </c>
      <c r="X177" s="18">
        <v>10.7</v>
      </c>
      <c r="Y177" s="18"/>
      <c r="AA177" s="23" t="s">
        <v>9</v>
      </c>
      <c r="AB177" s="25" t="s">
        <v>6</v>
      </c>
      <c r="AC177" s="17" t="s">
        <v>38</v>
      </c>
      <c r="AD177" s="13">
        <v>15645.08</v>
      </c>
      <c r="AE177" s="13">
        <v>14158.3</v>
      </c>
      <c r="AF177" s="13">
        <v>12511.903999999999</v>
      </c>
      <c r="AG177" s="13">
        <v>13652.408000000001</v>
      </c>
      <c r="AH177" s="13">
        <v>15941.562</v>
      </c>
      <c r="AI177" s="13">
        <v>12010.95</v>
      </c>
      <c r="AJ177" s="13">
        <v>10835.89</v>
      </c>
      <c r="AK177" s="18"/>
    </row>
    <row r="178" spans="3:37" s="11" customFormat="1" ht="12" x14ac:dyDescent="0.2">
      <c r="C178" s="23" t="s">
        <v>9</v>
      </c>
      <c r="D178" s="48" t="s">
        <v>6</v>
      </c>
      <c r="E178" s="17" t="s">
        <v>40</v>
      </c>
      <c r="F178" s="13"/>
      <c r="G178" s="13"/>
      <c r="H178" s="13">
        <v>77389</v>
      </c>
      <c r="I178" s="13">
        <v>83717</v>
      </c>
      <c r="J178" s="13">
        <v>94571</v>
      </c>
      <c r="K178" s="13">
        <v>75011</v>
      </c>
      <c r="L178" s="13">
        <v>75624</v>
      </c>
      <c r="M178" s="13"/>
      <c r="O178" s="23" t="s">
        <v>9</v>
      </c>
      <c r="P178" s="25" t="s">
        <v>6</v>
      </c>
      <c r="Q178" s="17" t="s">
        <v>40</v>
      </c>
      <c r="R178" s="18"/>
      <c r="S178" s="18"/>
      <c r="T178" s="18">
        <v>7.5</v>
      </c>
      <c r="U178" s="18">
        <v>7.9</v>
      </c>
      <c r="V178" s="18">
        <v>9.1999999999999993</v>
      </c>
      <c r="W178" s="18">
        <v>8.8000000000000007</v>
      </c>
      <c r="X178" s="18">
        <v>8.6</v>
      </c>
      <c r="Y178" s="18"/>
      <c r="AA178" s="23" t="s">
        <v>9</v>
      </c>
      <c r="AB178" s="25" t="s">
        <v>6</v>
      </c>
      <c r="AC178" s="17" t="s">
        <v>40</v>
      </c>
      <c r="AD178" s="13">
        <v>0</v>
      </c>
      <c r="AE178" s="13">
        <v>0</v>
      </c>
      <c r="AF178" s="13">
        <v>11608.35</v>
      </c>
      <c r="AG178" s="13">
        <v>13227.286</v>
      </c>
      <c r="AH178" s="13">
        <v>17401.063999999998</v>
      </c>
      <c r="AI178" s="13">
        <v>13201.936000000002</v>
      </c>
      <c r="AJ178" s="13">
        <v>13007.328000000001</v>
      </c>
      <c r="AK178" s="18"/>
    </row>
    <row r="179" spans="3:37" s="11" customFormat="1" ht="12" x14ac:dyDescent="0.2">
      <c r="C179" s="23" t="s">
        <v>9</v>
      </c>
      <c r="D179" s="48" t="s">
        <v>6</v>
      </c>
      <c r="E179" s="17" t="s">
        <v>41</v>
      </c>
      <c r="F179" s="13"/>
      <c r="G179" s="13"/>
      <c r="H179" s="13">
        <v>5440</v>
      </c>
      <c r="I179" s="13">
        <v>6954</v>
      </c>
      <c r="J179" s="13">
        <v>14454</v>
      </c>
      <c r="K179" s="13">
        <v>9369</v>
      </c>
      <c r="L179" s="13">
        <v>11663</v>
      </c>
      <c r="M179" s="13"/>
      <c r="O179" s="23" t="s">
        <v>9</v>
      </c>
      <c r="P179" s="25" t="s">
        <v>6</v>
      </c>
      <c r="Q179" s="17" t="s">
        <v>41</v>
      </c>
      <c r="R179" s="18"/>
      <c r="S179" s="18"/>
      <c r="T179" s="18">
        <v>29.8</v>
      </c>
      <c r="U179" s="18">
        <v>29.4</v>
      </c>
      <c r="V179" s="18">
        <v>23.4</v>
      </c>
      <c r="W179" s="18">
        <v>26</v>
      </c>
      <c r="X179" s="18">
        <v>22.8</v>
      </c>
      <c r="Y179" s="18"/>
      <c r="AA179" s="23" t="s">
        <v>9</v>
      </c>
      <c r="AB179" s="25" t="s">
        <v>6</v>
      </c>
      <c r="AC179" s="17" t="s">
        <v>41</v>
      </c>
      <c r="AD179" s="13">
        <v>0</v>
      </c>
      <c r="AE179" s="13">
        <v>0</v>
      </c>
      <c r="AF179" s="13">
        <v>3242.24</v>
      </c>
      <c r="AG179" s="13">
        <v>4088.9519999999993</v>
      </c>
      <c r="AH179" s="13">
        <v>6764.4719999999998</v>
      </c>
      <c r="AI179" s="13">
        <v>4871.88</v>
      </c>
      <c r="AJ179" s="13">
        <v>5318.3280000000004</v>
      </c>
      <c r="AK179" s="18"/>
    </row>
    <row r="180" spans="3:37" s="11" customFormat="1" ht="12" x14ac:dyDescent="0.2">
      <c r="C180" s="23" t="s">
        <v>9</v>
      </c>
      <c r="D180" s="48" t="s">
        <v>6</v>
      </c>
      <c r="E180" s="17" t="s">
        <v>42</v>
      </c>
      <c r="F180" s="13">
        <v>97704</v>
      </c>
      <c r="G180" s="13">
        <v>90446</v>
      </c>
      <c r="H180" s="13">
        <v>82829</v>
      </c>
      <c r="I180" s="13">
        <v>90671</v>
      </c>
      <c r="J180" s="13">
        <v>109025</v>
      </c>
      <c r="K180" s="13">
        <v>84380</v>
      </c>
      <c r="L180" s="13">
        <v>87287</v>
      </c>
      <c r="M180" s="13"/>
      <c r="O180" s="23" t="s">
        <v>9</v>
      </c>
      <c r="P180" s="25" t="s">
        <v>6</v>
      </c>
      <c r="Q180" s="17" t="s">
        <v>42</v>
      </c>
      <c r="R180" s="18">
        <v>6.3</v>
      </c>
      <c r="S180" s="18">
        <v>6.9</v>
      </c>
      <c r="T180" s="18">
        <v>7.3</v>
      </c>
      <c r="U180" s="18">
        <v>7.4</v>
      </c>
      <c r="V180" s="18">
        <v>8.6</v>
      </c>
      <c r="W180" s="18">
        <v>8.6</v>
      </c>
      <c r="X180" s="18">
        <v>8</v>
      </c>
      <c r="Y180" s="18"/>
      <c r="AA180" s="23" t="s">
        <v>9</v>
      </c>
      <c r="AB180" s="25" t="s">
        <v>6</v>
      </c>
      <c r="AC180" s="17" t="s">
        <v>42</v>
      </c>
      <c r="AD180" s="13">
        <v>12310.704</v>
      </c>
      <c r="AE180" s="13">
        <v>12481.548000000001</v>
      </c>
      <c r="AF180" s="13">
        <v>12093.034</v>
      </c>
      <c r="AG180" s="13">
        <v>13419.308000000001</v>
      </c>
      <c r="AH180" s="13">
        <v>18752.3</v>
      </c>
      <c r="AI180" s="13">
        <v>14513.36</v>
      </c>
      <c r="AJ180" s="13">
        <v>13965.92</v>
      </c>
      <c r="AK180" s="18"/>
    </row>
    <row r="181" spans="3:37" s="11" customFormat="1" ht="12" x14ac:dyDescent="0.2">
      <c r="C181" s="23"/>
      <c r="D181" s="48" t="s">
        <v>6</v>
      </c>
      <c r="E181" s="17" t="s">
        <v>43</v>
      </c>
      <c r="F181" s="13"/>
      <c r="G181" s="13"/>
      <c r="H181" s="13"/>
      <c r="I181" s="13"/>
      <c r="J181" s="13"/>
      <c r="K181" s="13"/>
      <c r="L181" s="13"/>
      <c r="M181" s="13"/>
      <c r="O181" s="23"/>
      <c r="P181" s="25" t="s">
        <v>6</v>
      </c>
      <c r="Q181" s="17" t="s">
        <v>43</v>
      </c>
      <c r="R181" s="18"/>
      <c r="S181" s="18"/>
      <c r="T181" s="18"/>
      <c r="U181" s="18"/>
      <c r="V181" s="18"/>
      <c r="W181" s="18"/>
      <c r="X181" s="18"/>
      <c r="Y181" s="18"/>
      <c r="AA181" s="23"/>
      <c r="AB181" s="25" t="s">
        <v>6</v>
      </c>
      <c r="AC181" s="17" t="s">
        <v>43</v>
      </c>
      <c r="AD181" s="13"/>
      <c r="AE181" s="13"/>
      <c r="AF181" s="13"/>
      <c r="AG181" s="13"/>
      <c r="AH181" s="13"/>
      <c r="AI181" s="13"/>
      <c r="AJ181" s="13"/>
      <c r="AK181" s="18"/>
    </row>
    <row r="182" spans="3:37" s="19" customFormat="1" ht="12" x14ac:dyDescent="0.2">
      <c r="C182" s="22" t="s">
        <v>10</v>
      </c>
      <c r="D182" s="49" t="s">
        <v>6</v>
      </c>
      <c r="E182" s="20" t="s">
        <v>78</v>
      </c>
      <c r="F182" s="14">
        <v>306208</v>
      </c>
      <c r="G182" s="14">
        <v>242622</v>
      </c>
      <c r="H182" s="14">
        <v>198390</v>
      </c>
      <c r="I182" s="14">
        <v>176139</v>
      </c>
      <c r="J182" s="14">
        <v>153249</v>
      </c>
      <c r="K182" s="14">
        <v>140958</v>
      </c>
      <c r="L182" s="14">
        <v>105782</v>
      </c>
      <c r="M182" s="14"/>
      <c r="O182" s="22" t="s">
        <v>10</v>
      </c>
      <c r="P182" s="24" t="s">
        <v>6</v>
      </c>
      <c r="Q182" s="20" t="s">
        <v>39</v>
      </c>
      <c r="R182" s="21">
        <v>3.4</v>
      </c>
      <c r="S182" s="21">
        <v>4.5</v>
      </c>
      <c r="T182" s="21">
        <v>5.3</v>
      </c>
      <c r="U182" s="21">
        <v>5.8</v>
      </c>
      <c r="V182" s="21">
        <v>7</v>
      </c>
      <c r="W182" s="21">
        <v>6.8</v>
      </c>
      <c r="X182" s="21">
        <v>7.4</v>
      </c>
      <c r="Y182" s="21"/>
      <c r="AA182" s="22" t="s">
        <v>10</v>
      </c>
      <c r="AB182" s="24" t="s">
        <v>6</v>
      </c>
      <c r="AC182" s="20" t="s">
        <v>39</v>
      </c>
      <c r="AD182" s="14">
        <v>20822.144</v>
      </c>
      <c r="AE182" s="14">
        <v>21835.98</v>
      </c>
      <c r="AF182" s="14">
        <v>21029.34</v>
      </c>
      <c r="AG182" s="14">
        <v>20432.124</v>
      </c>
      <c r="AH182" s="14">
        <v>21454.86</v>
      </c>
      <c r="AI182" s="14">
        <v>19170.288</v>
      </c>
      <c r="AJ182" s="14">
        <v>15655.736000000001</v>
      </c>
      <c r="AK182" s="21"/>
    </row>
    <row r="183" spans="3:37" s="11" customFormat="1" ht="12" x14ac:dyDescent="0.2">
      <c r="C183" s="23" t="s">
        <v>10</v>
      </c>
      <c r="D183" s="48" t="s">
        <v>6</v>
      </c>
      <c r="E183" s="17" t="s">
        <v>37</v>
      </c>
      <c r="F183" s="13">
        <v>48963</v>
      </c>
      <c r="G183" s="13">
        <v>32122</v>
      </c>
      <c r="H183" s="13">
        <v>26919</v>
      </c>
      <c r="I183" s="13">
        <v>19902</v>
      </c>
      <c r="J183" s="13">
        <v>14303</v>
      </c>
      <c r="K183" s="13">
        <v>10901</v>
      </c>
      <c r="L183" s="13">
        <v>11021</v>
      </c>
      <c r="M183" s="13"/>
      <c r="O183" s="23" t="s">
        <v>10</v>
      </c>
      <c r="P183" s="25" t="s">
        <v>6</v>
      </c>
      <c r="Q183" s="17" t="s">
        <v>37</v>
      </c>
      <c r="R183" s="18">
        <v>9.3000000000000007</v>
      </c>
      <c r="S183" s="18">
        <v>12.2</v>
      </c>
      <c r="T183" s="18">
        <v>13.3</v>
      </c>
      <c r="U183" s="18">
        <v>16.5</v>
      </c>
      <c r="V183" s="18">
        <v>23.4</v>
      </c>
      <c r="W183" s="18">
        <v>24.7</v>
      </c>
      <c r="X183" s="18">
        <v>22.8</v>
      </c>
      <c r="Y183" s="18"/>
      <c r="AA183" s="23" t="s">
        <v>10</v>
      </c>
      <c r="AB183" s="25" t="s">
        <v>6</v>
      </c>
      <c r="AC183" s="17" t="s">
        <v>37</v>
      </c>
      <c r="AD183" s="13">
        <v>9107.1180000000004</v>
      </c>
      <c r="AE183" s="13">
        <v>7837.7679999999991</v>
      </c>
      <c r="AF183" s="13">
        <v>7160.4540000000006</v>
      </c>
      <c r="AG183" s="13">
        <v>6567.66</v>
      </c>
      <c r="AH183" s="13">
        <v>6693.8039999999992</v>
      </c>
      <c r="AI183" s="13">
        <v>5385.0940000000001</v>
      </c>
      <c r="AJ183" s="13">
        <v>5025.576</v>
      </c>
      <c r="AK183" s="18"/>
    </row>
    <row r="184" spans="3:37" s="11" customFormat="1" ht="12" x14ac:dyDescent="0.2">
      <c r="C184" s="23" t="s">
        <v>10</v>
      </c>
      <c r="D184" s="48" t="s">
        <v>6</v>
      </c>
      <c r="E184" s="17" t="s">
        <v>38</v>
      </c>
      <c r="F184" s="13">
        <v>184340</v>
      </c>
      <c r="G184" s="13">
        <v>151132</v>
      </c>
      <c r="H184" s="13">
        <v>110823</v>
      </c>
      <c r="I184" s="13">
        <v>90746</v>
      </c>
      <c r="J184" s="13">
        <v>71737</v>
      </c>
      <c r="K184" s="13">
        <v>64066</v>
      </c>
      <c r="L184" s="13">
        <v>49391</v>
      </c>
      <c r="M184" s="13"/>
      <c r="O184" s="23" t="s">
        <v>10</v>
      </c>
      <c r="P184" s="25" t="s">
        <v>6</v>
      </c>
      <c r="Q184" s="17" t="s">
        <v>38</v>
      </c>
      <c r="R184" s="18">
        <v>5</v>
      </c>
      <c r="S184" s="18">
        <v>5.3</v>
      </c>
      <c r="T184" s="18">
        <v>6.5</v>
      </c>
      <c r="U184" s="18">
        <v>7.4</v>
      </c>
      <c r="V184" s="18">
        <v>10.4</v>
      </c>
      <c r="W184" s="18">
        <v>10</v>
      </c>
      <c r="X184" s="18">
        <v>11.2</v>
      </c>
      <c r="Y184" s="18"/>
      <c r="AA184" s="23" t="s">
        <v>10</v>
      </c>
      <c r="AB184" s="25" t="s">
        <v>6</v>
      </c>
      <c r="AC184" s="17" t="s">
        <v>38</v>
      </c>
      <c r="AD184" s="13">
        <v>18434</v>
      </c>
      <c r="AE184" s="13">
        <v>16019.992</v>
      </c>
      <c r="AF184" s="13">
        <v>14406.99</v>
      </c>
      <c r="AG184" s="13">
        <v>13430.408000000001</v>
      </c>
      <c r="AH184" s="13">
        <v>14921.296</v>
      </c>
      <c r="AI184" s="13">
        <v>12813.2</v>
      </c>
      <c r="AJ184" s="13">
        <v>11063.583999999999</v>
      </c>
      <c r="AK184" s="18"/>
    </row>
    <row r="185" spans="3:37" s="11" customFormat="1" ht="12" x14ac:dyDescent="0.2">
      <c r="C185" s="23" t="s">
        <v>10</v>
      </c>
      <c r="D185" s="48" t="s">
        <v>6</v>
      </c>
      <c r="E185" s="17" t="s">
        <v>40</v>
      </c>
      <c r="F185" s="13"/>
      <c r="G185" s="13"/>
      <c r="H185" s="13">
        <v>57414</v>
      </c>
      <c r="I185" s="13">
        <v>59954</v>
      </c>
      <c r="J185" s="13">
        <v>62703</v>
      </c>
      <c r="K185" s="13">
        <v>58196</v>
      </c>
      <c r="L185" s="13">
        <v>40205</v>
      </c>
      <c r="M185" s="13"/>
      <c r="O185" s="23" t="s">
        <v>10</v>
      </c>
      <c r="P185" s="25" t="s">
        <v>6</v>
      </c>
      <c r="Q185" s="17" t="s">
        <v>40</v>
      </c>
      <c r="R185" s="18"/>
      <c r="S185" s="18"/>
      <c r="T185" s="18">
        <v>8.9</v>
      </c>
      <c r="U185" s="18">
        <v>9.6999999999999993</v>
      </c>
      <c r="V185" s="18">
        <v>11.2</v>
      </c>
      <c r="W185" s="18">
        <v>10.5</v>
      </c>
      <c r="X185" s="18">
        <v>11.9</v>
      </c>
      <c r="Y185" s="18"/>
      <c r="AA185" s="23" t="s">
        <v>10</v>
      </c>
      <c r="AB185" s="25" t="s">
        <v>6</v>
      </c>
      <c r="AC185" s="17" t="s">
        <v>40</v>
      </c>
      <c r="AD185" s="13">
        <v>0</v>
      </c>
      <c r="AE185" s="13">
        <v>0</v>
      </c>
      <c r="AF185" s="13">
        <v>10219.692000000001</v>
      </c>
      <c r="AG185" s="13">
        <v>11631.075999999999</v>
      </c>
      <c r="AH185" s="13">
        <v>14045.472</v>
      </c>
      <c r="AI185" s="13">
        <v>12221.16</v>
      </c>
      <c r="AJ185" s="13">
        <v>9568.7900000000009</v>
      </c>
      <c r="AK185" s="18"/>
    </row>
    <row r="186" spans="3:37" s="11" customFormat="1" ht="12" x14ac:dyDescent="0.2">
      <c r="C186" s="23" t="s">
        <v>10</v>
      </c>
      <c r="D186" s="48" t="s">
        <v>6</v>
      </c>
      <c r="E186" s="17" t="s">
        <v>41</v>
      </c>
      <c r="F186" s="13"/>
      <c r="G186" s="13"/>
      <c r="H186" s="13">
        <v>0</v>
      </c>
      <c r="I186" s="13">
        <v>0</v>
      </c>
      <c r="J186" s="13">
        <v>0</v>
      </c>
      <c r="K186" s="13">
        <v>7795</v>
      </c>
      <c r="L186" s="13">
        <v>0</v>
      </c>
      <c r="M186" s="13"/>
      <c r="O186" s="23" t="s">
        <v>10</v>
      </c>
      <c r="P186" s="25" t="s">
        <v>6</v>
      </c>
      <c r="Q186" s="17" t="s">
        <v>41</v>
      </c>
      <c r="R186" s="18"/>
      <c r="S186" s="18"/>
      <c r="T186" s="18"/>
      <c r="U186" s="18"/>
      <c r="V186" s="18"/>
      <c r="W186" s="18">
        <v>29.5</v>
      </c>
      <c r="X186" s="18"/>
      <c r="Y186" s="18"/>
      <c r="AA186" s="23" t="s">
        <v>10</v>
      </c>
      <c r="AB186" s="25" t="s">
        <v>6</v>
      </c>
      <c r="AC186" s="17" t="s">
        <v>41</v>
      </c>
      <c r="AD186" s="13">
        <v>0</v>
      </c>
      <c r="AE186" s="13">
        <v>0</v>
      </c>
      <c r="AF186" s="13" t="e">
        <v>#VALUE!</v>
      </c>
      <c r="AG186" s="13" t="e">
        <v>#VALUE!</v>
      </c>
      <c r="AH186" s="13" t="e">
        <v>#VALUE!</v>
      </c>
      <c r="AI186" s="13">
        <v>4599.05</v>
      </c>
      <c r="AJ186" s="13" t="e">
        <v>#VALUE!</v>
      </c>
      <c r="AK186" s="18"/>
    </row>
    <row r="187" spans="3:37" s="11" customFormat="1" ht="12" x14ac:dyDescent="0.2">
      <c r="C187" s="23" t="s">
        <v>10</v>
      </c>
      <c r="D187" s="48" t="s">
        <v>6</v>
      </c>
      <c r="E187" s="17" t="s">
        <v>42</v>
      </c>
      <c r="F187" s="13">
        <v>72905</v>
      </c>
      <c r="G187" s="13">
        <v>59368</v>
      </c>
      <c r="H187" s="13">
        <v>60648</v>
      </c>
      <c r="I187" s="13">
        <v>65491</v>
      </c>
      <c r="J187" s="13">
        <v>67209</v>
      </c>
      <c r="K187" s="13">
        <v>65991</v>
      </c>
      <c r="L187" s="13">
        <v>45370</v>
      </c>
      <c r="M187" s="13"/>
      <c r="O187" s="23" t="s">
        <v>10</v>
      </c>
      <c r="P187" s="25" t="s">
        <v>6</v>
      </c>
      <c r="Q187" s="17" t="s">
        <v>42</v>
      </c>
      <c r="R187" s="18">
        <v>7.3</v>
      </c>
      <c r="S187" s="18">
        <v>8.9</v>
      </c>
      <c r="T187" s="18">
        <v>8.6</v>
      </c>
      <c r="U187" s="18">
        <v>8.9</v>
      </c>
      <c r="V187" s="18">
        <v>10.8</v>
      </c>
      <c r="W187" s="18">
        <v>9.5</v>
      </c>
      <c r="X187" s="18">
        <v>11.2</v>
      </c>
      <c r="Y187" s="18"/>
      <c r="AA187" s="23" t="s">
        <v>10</v>
      </c>
      <c r="AB187" s="25" t="s">
        <v>6</v>
      </c>
      <c r="AC187" s="17" t="s">
        <v>42</v>
      </c>
      <c r="AD187" s="13">
        <v>10644.13</v>
      </c>
      <c r="AE187" s="13">
        <v>10567.504000000001</v>
      </c>
      <c r="AF187" s="13">
        <v>10431.456</v>
      </c>
      <c r="AG187" s="13">
        <v>11657.398000000001</v>
      </c>
      <c r="AH187" s="13">
        <v>14517.144000000002</v>
      </c>
      <c r="AI187" s="13">
        <v>12538.29</v>
      </c>
      <c r="AJ187" s="13">
        <v>10162.879999999999</v>
      </c>
      <c r="AK187" s="18"/>
    </row>
    <row r="188" spans="3:37" s="11" customFormat="1" ht="12" x14ac:dyDescent="0.2">
      <c r="C188" s="23"/>
      <c r="D188" s="48" t="s">
        <v>6</v>
      </c>
      <c r="E188" s="17" t="s">
        <v>43</v>
      </c>
      <c r="F188" s="13"/>
      <c r="G188" s="13"/>
      <c r="H188" s="13"/>
      <c r="I188" s="13"/>
      <c r="J188" s="13"/>
      <c r="K188" s="13"/>
      <c r="L188" s="13"/>
      <c r="M188" s="13"/>
      <c r="O188" s="23"/>
      <c r="P188" s="25" t="s">
        <v>6</v>
      </c>
      <c r="Q188" s="17" t="s">
        <v>43</v>
      </c>
      <c r="R188" s="18"/>
      <c r="S188" s="18"/>
      <c r="T188" s="18"/>
      <c r="U188" s="18"/>
      <c r="V188" s="18"/>
      <c r="W188" s="18"/>
      <c r="X188" s="18"/>
      <c r="Y188" s="18"/>
      <c r="AA188" s="23"/>
      <c r="AB188" s="25" t="s">
        <v>6</v>
      </c>
      <c r="AC188" s="17" t="s">
        <v>43</v>
      </c>
      <c r="AD188" s="13"/>
      <c r="AE188" s="13"/>
      <c r="AF188" s="13"/>
      <c r="AG188" s="13"/>
      <c r="AH188" s="13"/>
      <c r="AI188" s="13"/>
      <c r="AJ188" s="13"/>
      <c r="AK188" s="18"/>
    </row>
    <row r="189" spans="3:37" s="19" customFormat="1" ht="12" x14ac:dyDescent="0.2">
      <c r="C189" s="22" t="s">
        <v>8</v>
      </c>
      <c r="D189" s="49" t="s">
        <v>7</v>
      </c>
      <c r="E189" s="20" t="s">
        <v>78</v>
      </c>
      <c r="F189" s="14">
        <v>1394995</v>
      </c>
      <c r="G189" s="14">
        <v>1336995</v>
      </c>
      <c r="H189" s="14">
        <v>1307272</v>
      </c>
      <c r="I189" s="14">
        <v>1337184</v>
      </c>
      <c r="J189" s="14">
        <v>1242588</v>
      </c>
      <c r="K189" s="14">
        <v>1272563</v>
      </c>
      <c r="L189" s="14">
        <v>1207458</v>
      </c>
      <c r="M189" s="14"/>
      <c r="O189" s="22" t="s">
        <v>8</v>
      </c>
      <c r="P189" s="24" t="s">
        <v>7</v>
      </c>
      <c r="Q189" s="20" t="s">
        <v>39</v>
      </c>
      <c r="R189" s="21">
        <v>2</v>
      </c>
      <c r="S189" s="21">
        <v>1.7</v>
      </c>
      <c r="T189" s="21">
        <v>2</v>
      </c>
      <c r="U189" s="21">
        <v>2.2999999999999998</v>
      </c>
      <c r="V189" s="21">
        <v>2.6</v>
      </c>
      <c r="W189" s="21">
        <v>2.6</v>
      </c>
      <c r="X189" s="21">
        <v>2.4</v>
      </c>
      <c r="Y189" s="21"/>
      <c r="AA189" s="22" t="s">
        <v>8</v>
      </c>
      <c r="AB189" s="24" t="s">
        <v>7</v>
      </c>
      <c r="AC189" s="20" t="s">
        <v>39</v>
      </c>
      <c r="AD189" s="14">
        <v>55799.8</v>
      </c>
      <c r="AE189" s="14">
        <v>45457.83</v>
      </c>
      <c r="AF189" s="14">
        <v>52290.879999999997</v>
      </c>
      <c r="AG189" s="14">
        <v>61510.463999999993</v>
      </c>
      <c r="AH189" s="14">
        <v>64614.576000000008</v>
      </c>
      <c r="AI189" s="14">
        <v>66173.276000000013</v>
      </c>
      <c r="AJ189" s="14">
        <v>57957.983999999997</v>
      </c>
      <c r="AK189" s="21"/>
    </row>
    <row r="190" spans="3:37" s="11" customFormat="1" ht="12" x14ac:dyDescent="0.2">
      <c r="C190" s="23" t="s">
        <v>8</v>
      </c>
      <c r="D190" s="48" t="s">
        <v>7</v>
      </c>
      <c r="E190" s="17" t="s">
        <v>37</v>
      </c>
      <c r="F190" s="13">
        <v>119477</v>
      </c>
      <c r="G190" s="13">
        <v>93765</v>
      </c>
      <c r="H190" s="13">
        <v>100689</v>
      </c>
      <c r="I190" s="13">
        <v>103660</v>
      </c>
      <c r="J190" s="13">
        <v>84701</v>
      </c>
      <c r="K190" s="13">
        <v>101741</v>
      </c>
      <c r="L190" s="13">
        <v>68501</v>
      </c>
      <c r="M190" s="13"/>
      <c r="O190" s="23" t="s">
        <v>8</v>
      </c>
      <c r="P190" s="25" t="s">
        <v>7</v>
      </c>
      <c r="Q190" s="17" t="s">
        <v>37</v>
      </c>
      <c r="R190" s="18">
        <v>7.3</v>
      </c>
      <c r="S190" s="18">
        <v>8.8000000000000007</v>
      </c>
      <c r="T190" s="18">
        <v>7.3</v>
      </c>
      <c r="U190" s="18">
        <v>8.1</v>
      </c>
      <c r="V190" s="18">
        <v>10</v>
      </c>
      <c r="W190" s="18">
        <v>9.3000000000000007</v>
      </c>
      <c r="X190" s="18">
        <v>10.8</v>
      </c>
      <c r="Y190" s="18"/>
      <c r="AA190" s="23" t="s">
        <v>8</v>
      </c>
      <c r="AB190" s="25" t="s">
        <v>7</v>
      </c>
      <c r="AC190" s="17" t="s">
        <v>37</v>
      </c>
      <c r="AD190" s="13">
        <v>17443.642</v>
      </c>
      <c r="AE190" s="13">
        <v>16502.640000000003</v>
      </c>
      <c r="AF190" s="13">
        <v>14700.593999999999</v>
      </c>
      <c r="AG190" s="13">
        <v>16792.919999999998</v>
      </c>
      <c r="AH190" s="13">
        <v>16940.2</v>
      </c>
      <c r="AI190" s="13">
        <v>18923.826000000001</v>
      </c>
      <c r="AJ190" s="13">
        <v>14796.216</v>
      </c>
      <c r="AK190" s="18"/>
    </row>
    <row r="191" spans="3:37" s="11" customFormat="1" ht="12" x14ac:dyDescent="0.2">
      <c r="C191" s="23" t="s">
        <v>8</v>
      </c>
      <c r="D191" s="48" t="s">
        <v>7</v>
      </c>
      <c r="E191" s="17" t="s">
        <v>38</v>
      </c>
      <c r="F191" s="13">
        <v>497645</v>
      </c>
      <c r="G191" s="13">
        <v>487963</v>
      </c>
      <c r="H191" s="13">
        <v>495113</v>
      </c>
      <c r="I191" s="13">
        <v>509012</v>
      </c>
      <c r="J191" s="13">
        <v>414327</v>
      </c>
      <c r="K191" s="13">
        <v>410418</v>
      </c>
      <c r="L191" s="13">
        <v>331889</v>
      </c>
      <c r="M191" s="13"/>
      <c r="O191" s="23" t="s">
        <v>8</v>
      </c>
      <c r="P191" s="25" t="s">
        <v>7</v>
      </c>
      <c r="Q191" s="17" t="s">
        <v>38</v>
      </c>
      <c r="R191" s="18">
        <v>3.5</v>
      </c>
      <c r="S191" s="18">
        <v>3.7</v>
      </c>
      <c r="T191" s="18">
        <v>3.2</v>
      </c>
      <c r="U191" s="18">
        <v>3.4</v>
      </c>
      <c r="V191" s="18">
        <v>4.3</v>
      </c>
      <c r="W191" s="18">
        <v>4.5</v>
      </c>
      <c r="X191" s="18">
        <v>4.8</v>
      </c>
      <c r="Y191" s="18"/>
      <c r="AA191" s="23" t="s">
        <v>8</v>
      </c>
      <c r="AB191" s="25" t="s">
        <v>7</v>
      </c>
      <c r="AC191" s="17" t="s">
        <v>38</v>
      </c>
      <c r="AD191" s="13">
        <v>34835.15</v>
      </c>
      <c r="AE191" s="13">
        <v>36109.262000000002</v>
      </c>
      <c r="AF191" s="13">
        <v>31687.232000000004</v>
      </c>
      <c r="AG191" s="13">
        <v>34612.815999999999</v>
      </c>
      <c r="AH191" s="13">
        <v>35632.121999999996</v>
      </c>
      <c r="AI191" s="13">
        <v>36937.620000000003</v>
      </c>
      <c r="AJ191" s="13">
        <v>31861.343999999997</v>
      </c>
      <c r="AK191" s="18"/>
    </row>
    <row r="192" spans="3:37" s="11" customFormat="1" ht="12" x14ac:dyDescent="0.2">
      <c r="C192" s="23" t="s">
        <v>8</v>
      </c>
      <c r="D192" s="48" t="s">
        <v>7</v>
      </c>
      <c r="E192" s="17" t="s">
        <v>40</v>
      </c>
      <c r="F192" s="13"/>
      <c r="G192" s="13"/>
      <c r="H192" s="13">
        <v>500379</v>
      </c>
      <c r="I192" s="13">
        <v>468672</v>
      </c>
      <c r="J192" s="13">
        <v>479318</v>
      </c>
      <c r="K192" s="13">
        <v>463732</v>
      </c>
      <c r="L192" s="13">
        <v>469789</v>
      </c>
      <c r="M192" s="13"/>
      <c r="O192" s="23" t="s">
        <v>8</v>
      </c>
      <c r="P192" s="25" t="s">
        <v>7</v>
      </c>
      <c r="Q192" s="17" t="s">
        <v>40</v>
      </c>
      <c r="R192" s="18"/>
      <c r="S192" s="18"/>
      <c r="T192" s="18">
        <v>3.1</v>
      </c>
      <c r="U192" s="18">
        <v>3.6</v>
      </c>
      <c r="V192" s="18">
        <v>4</v>
      </c>
      <c r="W192" s="18">
        <v>4.3</v>
      </c>
      <c r="X192" s="18">
        <v>3.9</v>
      </c>
      <c r="Y192" s="18"/>
      <c r="AA192" s="23" t="s">
        <v>8</v>
      </c>
      <c r="AB192" s="25" t="s">
        <v>7</v>
      </c>
      <c r="AC192" s="17" t="s">
        <v>40</v>
      </c>
      <c r="AD192" s="13">
        <v>0</v>
      </c>
      <c r="AE192" s="13">
        <v>0</v>
      </c>
      <c r="AF192" s="13">
        <v>31023.498000000003</v>
      </c>
      <c r="AG192" s="13">
        <v>33744.383999999998</v>
      </c>
      <c r="AH192" s="13">
        <v>38345.440000000002</v>
      </c>
      <c r="AI192" s="13">
        <v>39880.951999999997</v>
      </c>
      <c r="AJ192" s="13">
        <v>36643.541999999994</v>
      </c>
      <c r="AK192" s="18"/>
    </row>
    <row r="193" spans="3:37" s="11" customFormat="1" ht="12" x14ac:dyDescent="0.2">
      <c r="C193" s="23" t="s">
        <v>8</v>
      </c>
      <c r="D193" s="48" t="s">
        <v>7</v>
      </c>
      <c r="E193" s="17" t="s">
        <v>41</v>
      </c>
      <c r="F193" s="13"/>
      <c r="G193" s="13"/>
      <c r="H193" s="13">
        <v>150591</v>
      </c>
      <c r="I193" s="13">
        <v>160790</v>
      </c>
      <c r="J193" s="13">
        <v>185926</v>
      </c>
      <c r="K193" s="13">
        <v>185830</v>
      </c>
      <c r="L193" s="13">
        <v>221311</v>
      </c>
      <c r="M193" s="13"/>
      <c r="O193" s="23" t="s">
        <v>8</v>
      </c>
      <c r="P193" s="25" t="s">
        <v>7</v>
      </c>
      <c r="Q193" s="17" t="s">
        <v>41</v>
      </c>
      <c r="R193" s="18"/>
      <c r="S193" s="18"/>
      <c r="T193" s="18">
        <v>5.9</v>
      </c>
      <c r="U193" s="18">
        <v>6.6</v>
      </c>
      <c r="V193" s="18">
        <v>7.2</v>
      </c>
      <c r="W193" s="18">
        <v>7.6</v>
      </c>
      <c r="X193" s="18">
        <v>6.1</v>
      </c>
      <c r="Y193" s="18"/>
      <c r="AA193" s="23" t="s">
        <v>8</v>
      </c>
      <c r="AB193" s="25" t="s">
        <v>7</v>
      </c>
      <c r="AC193" s="17" t="s">
        <v>41</v>
      </c>
      <c r="AD193" s="13">
        <v>0</v>
      </c>
      <c r="AE193" s="13">
        <v>0</v>
      </c>
      <c r="AF193" s="13">
        <v>17769.738000000001</v>
      </c>
      <c r="AG193" s="13">
        <v>21224.28</v>
      </c>
      <c r="AH193" s="13">
        <v>26773.343999999997</v>
      </c>
      <c r="AI193" s="13">
        <v>28246.16</v>
      </c>
      <c r="AJ193" s="13">
        <v>26999.941999999995</v>
      </c>
      <c r="AK193" s="18"/>
    </row>
    <row r="194" spans="3:37" s="11" customFormat="1" ht="12" x14ac:dyDescent="0.2">
      <c r="C194" s="23" t="s">
        <v>8</v>
      </c>
      <c r="D194" s="48" t="s">
        <v>7</v>
      </c>
      <c r="E194" s="17" t="s">
        <v>42</v>
      </c>
      <c r="F194" s="13">
        <v>692671</v>
      </c>
      <c r="G194" s="13">
        <v>663031</v>
      </c>
      <c r="H194" s="13">
        <v>650970</v>
      </c>
      <c r="I194" s="13">
        <v>629462</v>
      </c>
      <c r="J194" s="13">
        <v>665244</v>
      </c>
      <c r="K194" s="13">
        <v>649562</v>
      </c>
      <c r="L194" s="13">
        <v>691100</v>
      </c>
      <c r="M194" s="13"/>
      <c r="O194" s="23" t="s">
        <v>8</v>
      </c>
      <c r="P194" s="25" t="s">
        <v>7</v>
      </c>
      <c r="Q194" s="17" t="s">
        <v>42</v>
      </c>
      <c r="R194" s="18">
        <v>3.1</v>
      </c>
      <c r="S194" s="18">
        <v>3.5</v>
      </c>
      <c r="T194" s="18">
        <v>3.1</v>
      </c>
      <c r="U194" s="18">
        <v>3.4</v>
      </c>
      <c r="V194" s="18">
        <v>3.8</v>
      </c>
      <c r="W194" s="18">
        <v>3.9</v>
      </c>
      <c r="X194" s="18">
        <v>3.6</v>
      </c>
      <c r="Y194" s="18"/>
      <c r="AA194" s="23" t="s">
        <v>8</v>
      </c>
      <c r="AB194" s="25" t="s">
        <v>7</v>
      </c>
      <c r="AC194" s="17" t="s">
        <v>42</v>
      </c>
      <c r="AD194" s="13">
        <v>42945.601999999999</v>
      </c>
      <c r="AE194" s="13">
        <v>46412.17</v>
      </c>
      <c r="AF194" s="13">
        <v>40360.14</v>
      </c>
      <c r="AG194" s="13">
        <v>42803.415999999997</v>
      </c>
      <c r="AH194" s="13">
        <v>50558.543999999994</v>
      </c>
      <c r="AI194" s="13">
        <v>50665.835999999996</v>
      </c>
      <c r="AJ194" s="13">
        <v>49759.199999999997</v>
      </c>
      <c r="AK194" s="18"/>
    </row>
    <row r="195" spans="3:37" s="11" customFormat="1" ht="12" x14ac:dyDescent="0.2">
      <c r="C195" s="23" t="s">
        <v>8</v>
      </c>
      <c r="D195" s="48" t="s">
        <v>7</v>
      </c>
      <c r="E195" s="17" t="s">
        <v>43</v>
      </c>
      <c r="F195" s="13">
        <v>85202</v>
      </c>
      <c r="G195" s="13">
        <v>92236</v>
      </c>
      <c r="H195" s="13">
        <v>60500</v>
      </c>
      <c r="I195" s="13">
        <v>95050</v>
      </c>
      <c r="J195" s="13">
        <v>78316</v>
      </c>
      <c r="K195" s="13">
        <v>110842</v>
      </c>
      <c r="L195" s="13">
        <v>115968</v>
      </c>
      <c r="M195" s="13"/>
      <c r="O195" s="23" t="s">
        <v>8</v>
      </c>
      <c r="P195" s="25" t="s">
        <v>7</v>
      </c>
      <c r="Q195" s="17" t="s">
        <v>43</v>
      </c>
      <c r="R195" s="18">
        <v>7.9</v>
      </c>
      <c r="S195" s="18">
        <v>8.8000000000000007</v>
      </c>
      <c r="T195" s="18">
        <v>9.5</v>
      </c>
      <c r="U195" s="18">
        <v>8.5</v>
      </c>
      <c r="V195" s="18">
        <v>10.3</v>
      </c>
      <c r="W195" s="18">
        <v>9.3000000000000007</v>
      </c>
      <c r="X195" s="18">
        <v>8.6</v>
      </c>
      <c r="Y195" s="18"/>
      <c r="AA195" s="23" t="s">
        <v>8</v>
      </c>
      <c r="AB195" s="25" t="s">
        <v>7</v>
      </c>
      <c r="AC195" s="17" t="s">
        <v>43</v>
      </c>
      <c r="AD195" s="13">
        <v>13461.916000000001</v>
      </c>
      <c r="AE195" s="13">
        <v>16233.536</v>
      </c>
      <c r="AF195" s="13">
        <v>11495</v>
      </c>
      <c r="AG195" s="13">
        <v>16158.5</v>
      </c>
      <c r="AH195" s="13">
        <v>16133.096000000001</v>
      </c>
      <c r="AI195" s="13">
        <v>20616.612000000001</v>
      </c>
      <c r="AJ195" s="13">
        <v>19946.495999999999</v>
      </c>
      <c r="AK195" s="18"/>
    </row>
    <row r="196" spans="3:37" s="19" customFormat="1" ht="12" x14ac:dyDescent="0.2">
      <c r="C196" s="22" t="s">
        <v>9</v>
      </c>
      <c r="D196" s="49" t="s">
        <v>7</v>
      </c>
      <c r="E196" s="20" t="s">
        <v>78</v>
      </c>
      <c r="F196" s="14">
        <v>768806</v>
      </c>
      <c r="G196" s="14">
        <v>750075</v>
      </c>
      <c r="H196" s="14">
        <v>737021</v>
      </c>
      <c r="I196" s="14">
        <v>767771</v>
      </c>
      <c r="J196" s="14">
        <v>720081</v>
      </c>
      <c r="K196" s="14">
        <v>734940</v>
      </c>
      <c r="L196" s="14">
        <v>734424</v>
      </c>
      <c r="M196" s="14"/>
      <c r="O196" s="22" t="s">
        <v>9</v>
      </c>
      <c r="P196" s="24" t="s">
        <v>7</v>
      </c>
      <c r="Q196" s="20" t="s">
        <v>39</v>
      </c>
      <c r="R196" s="21">
        <v>2.4</v>
      </c>
      <c r="S196" s="21">
        <v>2.8</v>
      </c>
      <c r="T196" s="21">
        <v>3.1</v>
      </c>
      <c r="U196" s="21">
        <v>2.7</v>
      </c>
      <c r="V196" s="21">
        <v>3.8</v>
      </c>
      <c r="W196" s="21">
        <v>3.9</v>
      </c>
      <c r="X196" s="21">
        <v>3.6</v>
      </c>
      <c r="Y196" s="21"/>
      <c r="AA196" s="22" t="s">
        <v>9</v>
      </c>
      <c r="AB196" s="24" t="s">
        <v>7</v>
      </c>
      <c r="AC196" s="20" t="s">
        <v>39</v>
      </c>
      <c r="AD196" s="14">
        <v>36902.687999999995</v>
      </c>
      <c r="AE196" s="14">
        <v>42004.2</v>
      </c>
      <c r="AF196" s="14">
        <v>45695.302000000003</v>
      </c>
      <c r="AG196" s="14">
        <v>41459.634000000005</v>
      </c>
      <c r="AH196" s="14">
        <v>54726.155999999995</v>
      </c>
      <c r="AI196" s="14">
        <v>57325.32</v>
      </c>
      <c r="AJ196" s="14">
        <v>52878.527999999998</v>
      </c>
      <c r="AK196" s="21"/>
    </row>
    <row r="197" spans="3:37" s="11" customFormat="1" ht="12" x14ac:dyDescent="0.2">
      <c r="C197" s="23" t="s">
        <v>9</v>
      </c>
      <c r="D197" s="48" t="s">
        <v>7</v>
      </c>
      <c r="E197" s="17" t="s">
        <v>37</v>
      </c>
      <c r="F197" s="13">
        <v>66411</v>
      </c>
      <c r="G197" s="13">
        <v>46350</v>
      </c>
      <c r="H197" s="13">
        <v>55856</v>
      </c>
      <c r="I197" s="13">
        <v>60369</v>
      </c>
      <c r="J197" s="13">
        <v>43725</v>
      </c>
      <c r="K197" s="13">
        <v>52837</v>
      </c>
      <c r="L197" s="13">
        <v>37141</v>
      </c>
      <c r="M197" s="13"/>
      <c r="O197" s="23" t="s">
        <v>9</v>
      </c>
      <c r="P197" s="25" t="s">
        <v>7</v>
      </c>
      <c r="Q197" s="17" t="s">
        <v>37</v>
      </c>
      <c r="R197" s="18">
        <v>9.1999999999999993</v>
      </c>
      <c r="S197" s="18">
        <v>12.6</v>
      </c>
      <c r="T197" s="18">
        <v>9.9</v>
      </c>
      <c r="U197" s="18">
        <v>10.6</v>
      </c>
      <c r="V197" s="18">
        <v>14.2</v>
      </c>
      <c r="W197" s="18">
        <v>13.4</v>
      </c>
      <c r="X197" s="18">
        <v>14.8</v>
      </c>
      <c r="Y197" s="18"/>
      <c r="AA197" s="23" t="s">
        <v>9</v>
      </c>
      <c r="AB197" s="25" t="s">
        <v>7</v>
      </c>
      <c r="AC197" s="17" t="s">
        <v>37</v>
      </c>
      <c r="AD197" s="13">
        <v>12219.624</v>
      </c>
      <c r="AE197" s="13">
        <v>11680.2</v>
      </c>
      <c r="AF197" s="13">
        <v>11059.488000000001</v>
      </c>
      <c r="AG197" s="13">
        <v>12798.228000000001</v>
      </c>
      <c r="AH197" s="13">
        <v>12417.9</v>
      </c>
      <c r="AI197" s="13">
        <v>14160.316000000001</v>
      </c>
      <c r="AJ197" s="13">
        <v>10993.736000000001</v>
      </c>
      <c r="AK197" s="18"/>
    </row>
    <row r="198" spans="3:37" s="11" customFormat="1" ht="12" x14ac:dyDescent="0.2">
      <c r="C198" s="23" t="s">
        <v>9</v>
      </c>
      <c r="D198" s="48" t="s">
        <v>7</v>
      </c>
      <c r="E198" s="17" t="s">
        <v>38</v>
      </c>
      <c r="F198" s="13">
        <v>248205</v>
      </c>
      <c r="G198" s="13">
        <v>233012</v>
      </c>
      <c r="H198" s="13">
        <v>243004</v>
      </c>
      <c r="I198" s="13">
        <v>264681</v>
      </c>
      <c r="J198" s="13">
        <v>210097</v>
      </c>
      <c r="K198" s="13">
        <v>211494</v>
      </c>
      <c r="L198" s="13">
        <v>172210</v>
      </c>
      <c r="M198" s="13"/>
      <c r="O198" s="23" t="s">
        <v>9</v>
      </c>
      <c r="P198" s="25" t="s">
        <v>7</v>
      </c>
      <c r="Q198" s="17" t="s">
        <v>38</v>
      </c>
      <c r="R198" s="18">
        <v>5.0999999999999996</v>
      </c>
      <c r="S198" s="18">
        <v>5.9</v>
      </c>
      <c r="T198" s="18">
        <v>5.0999999999999996</v>
      </c>
      <c r="U198" s="18">
        <v>5</v>
      </c>
      <c r="V198" s="18">
        <v>6.2</v>
      </c>
      <c r="W198" s="18">
        <v>6.6</v>
      </c>
      <c r="X198" s="18">
        <v>7</v>
      </c>
      <c r="Y198" s="18"/>
      <c r="AA198" s="23" t="s">
        <v>9</v>
      </c>
      <c r="AB198" s="25" t="s">
        <v>7</v>
      </c>
      <c r="AC198" s="17" t="s">
        <v>38</v>
      </c>
      <c r="AD198" s="13">
        <v>25316.91</v>
      </c>
      <c r="AE198" s="13">
        <v>27495.416000000001</v>
      </c>
      <c r="AF198" s="13">
        <v>24786.407999999999</v>
      </c>
      <c r="AG198" s="13">
        <v>26468.1</v>
      </c>
      <c r="AH198" s="13">
        <v>26052.028000000002</v>
      </c>
      <c r="AI198" s="13">
        <v>27917.207999999999</v>
      </c>
      <c r="AJ198" s="13">
        <v>24109.4</v>
      </c>
      <c r="AK198" s="18"/>
    </row>
    <row r="199" spans="3:37" s="11" customFormat="1" ht="12" x14ac:dyDescent="0.2">
      <c r="C199" s="23" t="s">
        <v>9</v>
      </c>
      <c r="D199" s="48" t="s">
        <v>7</v>
      </c>
      <c r="E199" s="17" t="s">
        <v>40</v>
      </c>
      <c r="F199" s="13"/>
      <c r="G199" s="13"/>
      <c r="H199" s="13">
        <v>300036</v>
      </c>
      <c r="I199" s="13">
        <v>269896</v>
      </c>
      <c r="J199" s="13">
        <v>293737</v>
      </c>
      <c r="K199" s="13">
        <v>265644</v>
      </c>
      <c r="L199" s="13">
        <v>292062</v>
      </c>
      <c r="M199" s="13"/>
      <c r="O199" s="23" t="s">
        <v>9</v>
      </c>
      <c r="P199" s="25" t="s">
        <v>7</v>
      </c>
      <c r="Q199" s="17" t="s">
        <v>40</v>
      </c>
      <c r="R199" s="18"/>
      <c r="S199" s="18"/>
      <c r="T199" s="18">
        <v>4.0999999999999996</v>
      </c>
      <c r="U199" s="18">
        <v>5</v>
      </c>
      <c r="V199" s="18">
        <v>5.6</v>
      </c>
      <c r="W199" s="18">
        <v>5.7</v>
      </c>
      <c r="X199" s="18">
        <v>5.3</v>
      </c>
      <c r="Y199" s="18"/>
      <c r="AA199" s="23" t="s">
        <v>9</v>
      </c>
      <c r="AB199" s="25" t="s">
        <v>7</v>
      </c>
      <c r="AC199" s="17" t="s">
        <v>40</v>
      </c>
      <c r="AD199" s="13">
        <v>0</v>
      </c>
      <c r="AE199" s="13">
        <v>0</v>
      </c>
      <c r="AF199" s="13">
        <v>24602.951999999997</v>
      </c>
      <c r="AG199" s="13">
        <v>26989.599999999999</v>
      </c>
      <c r="AH199" s="13">
        <v>32898.544000000002</v>
      </c>
      <c r="AI199" s="13">
        <v>30283.416000000001</v>
      </c>
      <c r="AJ199" s="13">
        <v>30958.571999999996</v>
      </c>
      <c r="AK199" s="18"/>
    </row>
    <row r="200" spans="3:37" s="11" customFormat="1" ht="12" x14ac:dyDescent="0.2">
      <c r="C200" s="23" t="s">
        <v>9</v>
      </c>
      <c r="D200" s="48" t="s">
        <v>7</v>
      </c>
      <c r="E200" s="17" t="s">
        <v>41</v>
      </c>
      <c r="F200" s="13"/>
      <c r="H200" s="13">
        <v>103646</v>
      </c>
      <c r="I200" s="13">
        <v>111604</v>
      </c>
      <c r="J200" s="13">
        <v>116554</v>
      </c>
      <c r="K200" s="13">
        <v>133160</v>
      </c>
      <c r="L200" s="13">
        <v>144319</v>
      </c>
      <c r="M200" s="13"/>
      <c r="O200" s="23" t="s">
        <v>9</v>
      </c>
      <c r="P200" s="25" t="s">
        <v>7</v>
      </c>
      <c r="Q200" s="17" t="s">
        <v>41</v>
      </c>
      <c r="R200" s="18"/>
      <c r="S200" s="18"/>
      <c r="T200" s="18">
        <v>7.3</v>
      </c>
      <c r="U200" s="18">
        <v>8.1</v>
      </c>
      <c r="V200" s="18">
        <v>9</v>
      </c>
      <c r="W200" s="18">
        <v>8.3000000000000007</v>
      </c>
      <c r="X200" s="18">
        <v>7.7</v>
      </c>
      <c r="Y200" s="18"/>
      <c r="AA200" s="23" t="s">
        <v>9</v>
      </c>
      <c r="AB200" s="25" t="s">
        <v>7</v>
      </c>
      <c r="AC200" s="17" t="s">
        <v>41</v>
      </c>
      <c r="AD200" s="13">
        <v>0</v>
      </c>
      <c r="AE200" s="13">
        <v>0</v>
      </c>
      <c r="AF200" s="13">
        <v>15132.315999999999</v>
      </c>
      <c r="AG200" s="13">
        <v>18079.847999999998</v>
      </c>
      <c r="AH200" s="13">
        <v>20979.72</v>
      </c>
      <c r="AI200" s="13">
        <v>22104.560000000001</v>
      </c>
      <c r="AJ200" s="13">
        <v>22225.126</v>
      </c>
      <c r="AK200" s="18"/>
    </row>
    <row r="201" spans="3:37" s="11" customFormat="1" ht="12" x14ac:dyDescent="0.2">
      <c r="C201" s="23" t="s">
        <v>9</v>
      </c>
      <c r="D201" s="48" t="s">
        <v>7</v>
      </c>
      <c r="E201" s="17" t="s">
        <v>42</v>
      </c>
      <c r="F201" s="6">
        <v>393996</v>
      </c>
      <c r="G201" s="13">
        <v>408312</v>
      </c>
      <c r="H201" s="13">
        <v>403682</v>
      </c>
      <c r="I201" s="13">
        <v>381500</v>
      </c>
      <c r="J201" s="13">
        <v>410291</v>
      </c>
      <c r="K201" s="13">
        <v>398804</v>
      </c>
      <c r="L201" s="13">
        <v>436381</v>
      </c>
      <c r="M201" s="13"/>
      <c r="O201" s="23" t="s">
        <v>9</v>
      </c>
      <c r="P201" s="25" t="s">
        <v>7</v>
      </c>
      <c r="Q201" s="17" t="s">
        <v>42</v>
      </c>
      <c r="R201" s="18">
        <v>3.8</v>
      </c>
      <c r="S201" s="18">
        <v>4.0999999999999996</v>
      </c>
      <c r="T201" s="18">
        <v>3.5</v>
      </c>
      <c r="U201" s="18">
        <v>4.2</v>
      </c>
      <c r="V201" s="18">
        <v>4.3</v>
      </c>
      <c r="W201" s="18">
        <v>4.9000000000000004</v>
      </c>
      <c r="X201" s="18">
        <v>4.2</v>
      </c>
      <c r="Y201" s="18"/>
      <c r="AA201" s="23" t="s">
        <v>9</v>
      </c>
      <c r="AB201" s="25" t="s">
        <v>7</v>
      </c>
      <c r="AC201" s="17" t="s">
        <v>42</v>
      </c>
      <c r="AD201" s="13">
        <v>29943.695999999996</v>
      </c>
      <c r="AE201" s="13">
        <v>33481.584000000003</v>
      </c>
      <c r="AF201" s="13">
        <v>28257.74</v>
      </c>
      <c r="AG201" s="13">
        <v>32046</v>
      </c>
      <c r="AH201" s="13">
        <v>35285.025999999998</v>
      </c>
      <c r="AI201" s="13">
        <v>39082.792000000001</v>
      </c>
      <c r="AJ201" s="13">
        <v>36656.004000000001</v>
      </c>
      <c r="AK201" s="18"/>
    </row>
    <row r="202" spans="3:37" s="11" customFormat="1" ht="12" x14ac:dyDescent="0.2">
      <c r="C202" s="23" t="s">
        <v>9</v>
      </c>
      <c r="D202" s="48" t="s">
        <v>7</v>
      </c>
      <c r="E202" s="17" t="s">
        <v>43</v>
      </c>
      <c r="F202" s="13">
        <v>60194</v>
      </c>
      <c r="G202" s="13">
        <v>62401</v>
      </c>
      <c r="H202" s="13">
        <v>34479</v>
      </c>
      <c r="I202" s="13">
        <v>61221</v>
      </c>
      <c r="J202" s="13">
        <v>55968</v>
      </c>
      <c r="K202" s="13">
        <v>71805</v>
      </c>
      <c r="L202" s="13">
        <v>88692</v>
      </c>
      <c r="M202" s="13"/>
      <c r="O202" s="23" t="s">
        <v>9</v>
      </c>
      <c r="P202" s="25" t="s">
        <v>7</v>
      </c>
      <c r="Q202" s="17" t="s">
        <v>43</v>
      </c>
      <c r="R202" s="11">
        <v>9.5</v>
      </c>
      <c r="S202" s="18">
        <v>10.9</v>
      </c>
      <c r="T202" s="18">
        <v>13.5</v>
      </c>
      <c r="U202" s="18">
        <v>10.6</v>
      </c>
      <c r="V202" s="18">
        <v>12.1</v>
      </c>
      <c r="W202" s="18">
        <v>11.3</v>
      </c>
      <c r="X202" s="18">
        <v>9.4</v>
      </c>
      <c r="Y202" s="18"/>
      <c r="AA202" s="23" t="s">
        <v>9</v>
      </c>
      <c r="AB202" s="25" t="s">
        <v>7</v>
      </c>
      <c r="AC202" s="17" t="s">
        <v>43</v>
      </c>
      <c r="AD202" s="13">
        <v>11436.86</v>
      </c>
      <c r="AE202" s="13">
        <v>13603.418</v>
      </c>
      <c r="AF202" s="13">
        <v>9309.33</v>
      </c>
      <c r="AG202" s="13">
        <v>12978.851999999999</v>
      </c>
      <c r="AH202" s="13">
        <v>13544.255999999999</v>
      </c>
      <c r="AI202" s="13">
        <v>16227.93</v>
      </c>
      <c r="AJ202" s="13">
        <v>16674.096000000001</v>
      </c>
      <c r="AK202" s="18"/>
    </row>
    <row r="203" spans="3:37" s="19" customFormat="1" ht="12" x14ac:dyDescent="0.2">
      <c r="C203" s="22" t="s">
        <v>10</v>
      </c>
      <c r="D203" s="49" t="s">
        <v>7</v>
      </c>
      <c r="E203" s="20" t="s">
        <v>78</v>
      </c>
      <c r="F203" s="14">
        <v>626189</v>
      </c>
      <c r="G203" s="14">
        <v>586920</v>
      </c>
      <c r="H203" s="14">
        <v>570251</v>
      </c>
      <c r="I203" s="14">
        <v>569413</v>
      </c>
      <c r="J203" s="14">
        <v>522507</v>
      </c>
      <c r="K203" s="14">
        <v>537623</v>
      </c>
      <c r="L203" s="14">
        <v>473034</v>
      </c>
      <c r="M203" s="14"/>
      <c r="O203" s="22" t="s">
        <v>10</v>
      </c>
      <c r="P203" s="24" t="s">
        <v>7</v>
      </c>
      <c r="Q203" s="20" t="s">
        <v>39</v>
      </c>
      <c r="R203" s="21">
        <v>3.1</v>
      </c>
      <c r="S203" s="21">
        <v>3.5</v>
      </c>
      <c r="T203" s="21">
        <v>3.1</v>
      </c>
      <c r="U203" s="21">
        <v>3.4</v>
      </c>
      <c r="V203" s="21">
        <v>3.8</v>
      </c>
      <c r="W203" s="21">
        <v>3.9</v>
      </c>
      <c r="X203" s="21">
        <v>3.9</v>
      </c>
      <c r="Y203" s="21"/>
      <c r="AA203" s="22" t="s">
        <v>10</v>
      </c>
      <c r="AB203" s="24" t="s">
        <v>7</v>
      </c>
      <c r="AC203" s="20" t="s">
        <v>39</v>
      </c>
      <c r="AD203" s="14">
        <v>38823.718000000001</v>
      </c>
      <c r="AE203" s="14">
        <v>41084.400000000001</v>
      </c>
      <c r="AF203" s="14">
        <v>35355.562000000005</v>
      </c>
      <c r="AG203" s="14">
        <v>38720.084000000003</v>
      </c>
      <c r="AH203" s="14">
        <v>39710.531999999999</v>
      </c>
      <c r="AI203" s="14">
        <v>41934.593999999997</v>
      </c>
      <c r="AJ203" s="14">
        <v>36896.651999999995</v>
      </c>
      <c r="AK203" s="21"/>
    </row>
    <row r="204" spans="3:37" s="11" customFormat="1" ht="12" x14ac:dyDescent="0.2">
      <c r="C204" s="23" t="s">
        <v>10</v>
      </c>
      <c r="D204" s="48" t="s">
        <v>7</v>
      </c>
      <c r="E204" s="17" t="s">
        <v>37</v>
      </c>
      <c r="F204" s="13">
        <v>53066</v>
      </c>
      <c r="G204" s="13">
        <v>47415</v>
      </c>
      <c r="H204" s="13">
        <v>44833</v>
      </c>
      <c r="I204" s="13">
        <v>43291</v>
      </c>
      <c r="J204" s="13">
        <v>40976</v>
      </c>
      <c r="K204" s="13">
        <v>48904</v>
      </c>
      <c r="L204" s="13">
        <v>31360</v>
      </c>
      <c r="M204" s="13"/>
      <c r="O204" s="23" t="s">
        <v>10</v>
      </c>
      <c r="P204" s="25" t="s">
        <v>7</v>
      </c>
      <c r="Q204" s="17" t="s">
        <v>37</v>
      </c>
      <c r="R204" s="18">
        <v>1.5</v>
      </c>
      <c r="S204" s="18">
        <v>12.6</v>
      </c>
      <c r="T204" s="18">
        <v>11.7</v>
      </c>
      <c r="U204" s="18">
        <v>13.1</v>
      </c>
      <c r="V204" s="18">
        <v>14.2</v>
      </c>
      <c r="W204" s="18">
        <v>15.1</v>
      </c>
      <c r="X204" s="18">
        <v>16</v>
      </c>
      <c r="Y204" s="18"/>
      <c r="AA204" s="23" t="s">
        <v>10</v>
      </c>
      <c r="AB204" s="25" t="s">
        <v>7</v>
      </c>
      <c r="AC204" s="17" t="s">
        <v>37</v>
      </c>
      <c r="AD204" s="13">
        <v>1591.98</v>
      </c>
      <c r="AE204" s="13">
        <v>11948.58</v>
      </c>
      <c r="AF204" s="13">
        <v>10490.921999999999</v>
      </c>
      <c r="AG204" s="13">
        <v>11342.242</v>
      </c>
      <c r="AH204" s="13">
        <v>11637.183999999999</v>
      </c>
      <c r="AI204" s="13">
        <v>14769.008</v>
      </c>
      <c r="AJ204" s="13">
        <v>10035.200000000001</v>
      </c>
      <c r="AK204" s="18"/>
    </row>
    <row r="205" spans="3:37" s="11" customFormat="1" ht="12" x14ac:dyDescent="0.2">
      <c r="C205" s="23" t="s">
        <v>10</v>
      </c>
      <c r="D205" s="48" t="s">
        <v>7</v>
      </c>
      <c r="E205" s="17" t="s">
        <v>38</v>
      </c>
      <c r="F205" s="13">
        <v>249440</v>
      </c>
      <c r="G205" s="13">
        <v>254951</v>
      </c>
      <c r="H205" s="13">
        <v>252109</v>
      </c>
      <c r="I205" s="13">
        <v>244331</v>
      </c>
      <c r="J205" s="13">
        <v>204230</v>
      </c>
      <c r="K205" s="13">
        <v>198924</v>
      </c>
      <c r="L205" s="13">
        <v>159679</v>
      </c>
      <c r="M205" s="13"/>
      <c r="O205" s="23" t="s">
        <v>10</v>
      </c>
      <c r="P205" s="25" t="s">
        <v>7</v>
      </c>
      <c r="Q205" s="17" t="s">
        <v>38</v>
      </c>
      <c r="R205" s="18">
        <v>4.5</v>
      </c>
      <c r="S205" s="18">
        <v>5.0999999999999996</v>
      </c>
      <c r="T205" s="18">
        <v>4.5</v>
      </c>
      <c r="U205" s="18">
        <v>5.7</v>
      </c>
      <c r="V205" s="18">
        <v>6.2</v>
      </c>
      <c r="W205" s="18">
        <v>7.6</v>
      </c>
      <c r="X205" s="18">
        <v>7</v>
      </c>
      <c r="Y205" s="18"/>
      <c r="AA205" s="23" t="s">
        <v>10</v>
      </c>
      <c r="AB205" s="25" t="s">
        <v>7</v>
      </c>
      <c r="AC205" s="17" t="s">
        <v>38</v>
      </c>
      <c r="AD205" s="13">
        <v>22449.599999999999</v>
      </c>
      <c r="AE205" s="13">
        <v>26005.001999999997</v>
      </c>
      <c r="AF205" s="13">
        <v>22689.81</v>
      </c>
      <c r="AG205" s="13">
        <v>27853.734</v>
      </c>
      <c r="AH205" s="13">
        <v>25324.52</v>
      </c>
      <c r="AI205" s="13">
        <v>30236.447999999997</v>
      </c>
      <c r="AJ205" s="13">
        <v>22355.06</v>
      </c>
      <c r="AK205" s="18"/>
    </row>
    <row r="206" spans="3:37" s="11" customFormat="1" ht="12" x14ac:dyDescent="0.2">
      <c r="C206" s="23" t="s">
        <v>10</v>
      </c>
      <c r="D206" s="48" t="s">
        <v>7</v>
      </c>
      <c r="E206" s="17" t="s">
        <v>40</v>
      </c>
      <c r="F206" s="13"/>
      <c r="G206" s="13"/>
      <c r="H206" s="13">
        <v>200343</v>
      </c>
      <c r="I206" s="13">
        <v>198776</v>
      </c>
      <c r="J206" s="13">
        <v>185581</v>
      </c>
      <c r="K206" s="13">
        <v>198088</v>
      </c>
      <c r="L206" s="13">
        <v>177727</v>
      </c>
      <c r="M206" s="13"/>
      <c r="O206" s="23" t="s">
        <v>10</v>
      </c>
      <c r="P206" s="25" t="s">
        <v>7</v>
      </c>
      <c r="Q206" s="17" t="s">
        <v>40</v>
      </c>
      <c r="R206" s="18"/>
      <c r="S206" s="18"/>
      <c r="T206" s="18">
        <v>5.0999999999999996</v>
      </c>
      <c r="U206" s="18">
        <v>6.6</v>
      </c>
      <c r="V206" s="18">
        <v>7.2</v>
      </c>
      <c r="W206" s="18">
        <v>7.6</v>
      </c>
      <c r="X206" s="18">
        <v>7</v>
      </c>
      <c r="Y206" s="18"/>
      <c r="AA206" s="23" t="s">
        <v>10</v>
      </c>
      <c r="AB206" s="25" t="s">
        <v>7</v>
      </c>
      <c r="AC206" s="17" t="s">
        <v>40</v>
      </c>
      <c r="AD206" s="13">
        <v>0</v>
      </c>
      <c r="AE206" s="13">
        <v>0</v>
      </c>
      <c r="AF206" s="13">
        <v>20434.985999999997</v>
      </c>
      <c r="AG206" s="13">
        <v>26238.431999999997</v>
      </c>
      <c r="AH206" s="13">
        <v>26723.664000000001</v>
      </c>
      <c r="AI206" s="13">
        <v>30109.375999999997</v>
      </c>
      <c r="AJ206" s="13">
        <v>24881.78</v>
      </c>
      <c r="AK206" s="18"/>
    </row>
    <row r="207" spans="3:37" s="11" customFormat="1" ht="12" x14ac:dyDescent="0.2">
      <c r="C207" s="23" t="s">
        <v>10</v>
      </c>
      <c r="D207" s="48" t="s">
        <v>7</v>
      </c>
      <c r="E207" s="17" t="s">
        <v>41</v>
      </c>
      <c r="F207" s="13"/>
      <c r="G207" s="13"/>
      <c r="H207" s="13">
        <v>46945</v>
      </c>
      <c r="I207" s="13">
        <v>49186</v>
      </c>
      <c r="J207" s="13">
        <v>69372</v>
      </c>
      <c r="K207" s="13">
        <v>52670</v>
      </c>
      <c r="L207" s="13">
        <v>76992</v>
      </c>
      <c r="M207" s="13"/>
      <c r="O207" s="23" t="s">
        <v>10</v>
      </c>
      <c r="P207" s="25" t="s">
        <v>7</v>
      </c>
      <c r="Q207" s="17" t="s">
        <v>41</v>
      </c>
      <c r="R207" s="18"/>
      <c r="S207" s="18"/>
      <c r="T207" s="18">
        <v>11</v>
      </c>
      <c r="U207" s="18">
        <v>2.2999999999999998</v>
      </c>
      <c r="V207" s="18">
        <v>11.2</v>
      </c>
      <c r="W207" s="18">
        <v>13.4</v>
      </c>
      <c r="X207" s="18">
        <v>10.1</v>
      </c>
      <c r="Y207" s="18"/>
      <c r="AA207" s="23" t="s">
        <v>10</v>
      </c>
      <c r="AB207" s="25" t="s">
        <v>7</v>
      </c>
      <c r="AC207" s="17" t="s">
        <v>41</v>
      </c>
      <c r="AD207" s="13">
        <v>0</v>
      </c>
      <c r="AE207" s="13">
        <v>0</v>
      </c>
      <c r="AF207" s="13">
        <v>10327.9</v>
      </c>
      <c r="AG207" s="13">
        <v>2262.5559999999996</v>
      </c>
      <c r="AH207" s="13">
        <v>15539.327999999998</v>
      </c>
      <c r="AI207" s="13">
        <v>14115.56</v>
      </c>
      <c r="AJ207" s="13">
        <v>15552.383999999998</v>
      </c>
      <c r="AK207" s="18"/>
    </row>
    <row r="208" spans="3:37" s="11" customFormat="1" ht="12" x14ac:dyDescent="0.2">
      <c r="C208" s="23" t="s">
        <v>10</v>
      </c>
      <c r="D208" s="48" t="s">
        <v>7</v>
      </c>
      <c r="E208" s="17" t="s">
        <v>42</v>
      </c>
      <c r="F208" s="13">
        <v>298675</v>
      </c>
      <c r="G208" s="13">
        <v>254719</v>
      </c>
      <c r="H208" s="13">
        <v>247288</v>
      </c>
      <c r="I208" s="13">
        <v>247962</v>
      </c>
      <c r="J208" s="13">
        <v>254953</v>
      </c>
      <c r="K208" s="13">
        <v>250758</v>
      </c>
      <c r="L208" s="13">
        <v>254719</v>
      </c>
      <c r="M208" s="13"/>
      <c r="O208" s="23" t="s">
        <v>10</v>
      </c>
      <c r="P208" s="25" t="s">
        <v>7</v>
      </c>
      <c r="Q208" s="17" t="s">
        <v>42</v>
      </c>
      <c r="R208" s="18">
        <v>4.5</v>
      </c>
      <c r="S208" s="18">
        <v>5.0999999999999996</v>
      </c>
      <c r="T208" s="18">
        <v>5.0999999999999996</v>
      </c>
      <c r="U208" s="18">
        <v>5.7</v>
      </c>
      <c r="V208" s="18">
        <v>5.6</v>
      </c>
      <c r="W208" s="18">
        <v>5.7</v>
      </c>
      <c r="X208" s="18">
        <v>5.3</v>
      </c>
      <c r="Y208" s="18"/>
      <c r="AA208" s="23" t="s">
        <v>10</v>
      </c>
      <c r="AB208" s="25" t="s">
        <v>7</v>
      </c>
      <c r="AC208" s="17" t="s">
        <v>42</v>
      </c>
      <c r="AD208" s="13">
        <v>26880.75</v>
      </c>
      <c r="AE208" s="13">
        <v>25981.338</v>
      </c>
      <c r="AF208" s="13">
        <v>25223.375999999997</v>
      </c>
      <c r="AG208" s="13">
        <v>28267.668000000001</v>
      </c>
      <c r="AH208" s="13">
        <v>28554.735999999997</v>
      </c>
      <c r="AI208" s="13">
        <v>28586.412</v>
      </c>
      <c r="AJ208" s="13">
        <v>27000.214</v>
      </c>
      <c r="AK208" s="18"/>
    </row>
    <row r="209" spans="3:119" s="19" customFormat="1" ht="12" x14ac:dyDescent="0.2">
      <c r="C209" s="23" t="s">
        <v>10</v>
      </c>
      <c r="D209" s="48" t="s">
        <v>7</v>
      </c>
      <c r="E209" s="17" t="s">
        <v>43</v>
      </c>
      <c r="F209" s="13">
        <v>25008</v>
      </c>
      <c r="G209" s="13">
        <v>29835</v>
      </c>
      <c r="H209" s="13">
        <v>26021</v>
      </c>
      <c r="I209" s="13">
        <v>33829</v>
      </c>
      <c r="J209" s="13">
        <v>22348</v>
      </c>
      <c r="K209" s="13">
        <v>39037</v>
      </c>
      <c r="L209" s="13">
        <v>27276</v>
      </c>
      <c r="M209" s="13"/>
      <c r="N209" s="11"/>
      <c r="O209" s="23" t="s">
        <v>10</v>
      </c>
      <c r="P209" s="25" t="s">
        <v>7</v>
      </c>
      <c r="Q209" s="17" t="s">
        <v>43</v>
      </c>
      <c r="R209" s="11">
        <v>14.9</v>
      </c>
      <c r="S209" s="18">
        <v>17</v>
      </c>
      <c r="T209" s="18">
        <v>14.8</v>
      </c>
      <c r="U209" s="18">
        <v>151</v>
      </c>
      <c r="V209" s="18">
        <v>19.2</v>
      </c>
      <c r="W209" s="18">
        <v>16.100000000000001</v>
      </c>
      <c r="X209" s="18">
        <v>17.5</v>
      </c>
      <c r="Y209" s="18"/>
      <c r="Z209" s="11"/>
      <c r="AA209" s="23" t="s">
        <v>10</v>
      </c>
      <c r="AB209" s="25" t="s">
        <v>7</v>
      </c>
      <c r="AC209" s="17" t="s">
        <v>43</v>
      </c>
      <c r="AD209" s="12">
        <v>7452.384</v>
      </c>
      <c r="AE209" s="13">
        <v>10143.9</v>
      </c>
      <c r="AF209" s="13">
        <v>7702.2160000000013</v>
      </c>
      <c r="AG209" s="13">
        <v>102163.58</v>
      </c>
      <c r="AH209" s="13">
        <v>8581.6319999999996</v>
      </c>
      <c r="AI209" s="13">
        <v>12569.914000000001</v>
      </c>
      <c r="AJ209" s="13">
        <v>9546.6</v>
      </c>
      <c r="AK209" s="18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</row>
    <row r="210" spans="3:119" x14ac:dyDescent="0.25">
      <c r="E210" s="3"/>
      <c r="F210" s="2"/>
      <c r="G210" s="2"/>
      <c r="H210" s="2"/>
      <c r="I210" s="2"/>
      <c r="J210" s="2"/>
      <c r="K210" s="2"/>
      <c r="L210" s="2"/>
      <c r="M210" s="2"/>
      <c r="Q210" s="3"/>
      <c r="R210" s="2"/>
      <c r="S210" s="2"/>
      <c r="T210" s="2"/>
      <c r="U210" s="2"/>
      <c r="V210" s="2"/>
      <c r="W210" s="2"/>
      <c r="X210" s="2"/>
      <c r="Y210" s="2"/>
      <c r="AC210" s="3"/>
      <c r="AD210" s="2"/>
      <c r="AE210" s="2"/>
      <c r="AF210" s="2"/>
      <c r="AG210" s="2"/>
      <c r="AH210" s="2"/>
      <c r="AI210" s="2"/>
      <c r="AJ210" s="2"/>
      <c r="AK210" s="2"/>
    </row>
    <row r="211" spans="3:119" x14ac:dyDescent="0.25">
      <c r="E211" s="3"/>
      <c r="F211" s="2"/>
      <c r="G211" s="2"/>
      <c r="H211" s="2"/>
      <c r="I211" s="2"/>
      <c r="J211" s="2"/>
      <c r="K211" s="2"/>
      <c r="L211" s="2"/>
      <c r="M211" s="2"/>
      <c r="Q211" s="3"/>
      <c r="R211" s="2"/>
      <c r="S211" s="2"/>
      <c r="T211" s="2"/>
      <c r="U211" s="2"/>
      <c r="V211" s="2"/>
      <c r="W211" s="2"/>
      <c r="X211" s="2"/>
      <c r="Y211" s="2"/>
      <c r="AC211" s="3"/>
      <c r="AD211" s="2"/>
      <c r="AE211" s="2"/>
      <c r="AF211" s="2"/>
      <c r="AG211" s="2"/>
      <c r="AH211" s="2"/>
      <c r="AI211" s="2"/>
      <c r="AJ211" s="2"/>
      <c r="AK211" s="2"/>
    </row>
    <row r="212" spans="3:119" x14ac:dyDescent="0.25">
      <c r="F212"/>
    </row>
    <row r="213" spans="3:119" ht="26.25" x14ac:dyDescent="0.4">
      <c r="F213" s="16" t="s">
        <v>35</v>
      </c>
    </row>
    <row r="214" spans="3:119" x14ac:dyDescent="0.25">
      <c r="F214" s="1" t="s">
        <v>0</v>
      </c>
      <c r="G214" s="1" t="s">
        <v>14</v>
      </c>
      <c r="H214" s="1" t="s">
        <v>15</v>
      </c>
      <c r="I214" s="1" t="s">
        <v>5</v>
      </c>
      <c r="J214" s="1" t="s">
        <v>11</v>
      </c>
      <c r="K214" s="1" t="s">
        <v>16</v>
      </c>
      <c r="L214" s="1" t="s">
        <v>29</v>
      </c>
      <c r="M214" s="26"/>
      <c r="R214" s="1" t="s">
        <v>0</v>
      </c>
      <c r="S214" s="1" t="s">
        <v>14</v>
      </c>
      <c r="T214" s="1" t="s">
        <v>15</v>
      </c>
      <c r="U214" s="1" t="s">
        <v>5</v>
      </c>
      <c r="V214" s="1" t="s">
        <v>11</v>
      </c>
      <c r="W214" s="1" t="s">
        <v>16</v>
      </c>
      <c r="X214" s="1" t="s">
        <v>29</v>
      </c>
      <c r="AD214" s="1" t="s">
        <v>0</v>
      </c>
      <c r="AE214" s="1" t="s">
        <v>14</v>
      </c>
      <c r="AF214" s="1" t="s">
        <v>15</v>
      </c>
      <c r="AG214" s="1" t="s">
        <v>5</v>
      </c>
      <c r="AH214" s="1" t="s">
        <v>11</v>
      </c>
      <c r="AI214" s="1" t="s">
        <v>16</v>
      </c>
      <c r="AJ214" s="1" t="s">
        <v>29</v>
      </c>
    </row>
    <row r="215" spans="3:119" s="19" customFormat="1" x14ac:dyDescent="0.25">
      <c r="C215" s="22" t="s">
        <v>8</v>
      </c>
      <c r="D215" s="49" t="s">
        <v>6</v>
      </c>
      <c r="E215" s="20" t="s">
        <v>39</v>
      </c>
      <c r="F215" s="14">
        <v>469515</v>
      </c>
      <c r="G215" s="14">
        <v>462466</v>
      </c>
      <c r="H215" s="14">
        <v>392797</v>
      </c>
      <c r="I215" s="14">
        <v>343184</v>
      </c>
      <c r="J215" s="14">
        <v>315835</v>
      </c>
      <c r="K215" s="14">
        <v>267145</v>
      </c>
      <c r="L215" s="14">
        <v>258802</v>
      </c>
      <c r="M215" s="14"/>
      <c r="O215" s="22" t="s">
        <v>8</v>
      </c>
      <c r="P215" s="24" t="s">
        <v>6</v>
      </c>
      <c r="Q215" s="20" t="s">
        <v>39</v>
      </c>
      <c r="R215" s="21">
        <v>2.7</v>
      </c>
      <c r="S215" s="21">
        <v>2.9</v>
      </c>
      <c r="T215" s="21">
        <v>3.3</v>
      </c>
      <c r="U215" s="21">
        <v>4</v>
      </c>
      <c r="V215" s="21">
        <v>4.8</v>
      </c>
      <c r="W215" s="21">
        <v>4.7</v>
      </c>
      <c r="X215" s="21">
        <v>4.5999999999999996</v>
      </c>
      <c r="Y215" s="21"/>
      <c r="AA215" s="22" t="s">
        <v>8</v>
      </c>
      <c r="AB215" s="24" t="s">
        <v>6</v>
      </c>
      <c r="AC215" s="20" t="s">
        <v>39</v>
      </c>
      <c r="AD215" s="14">
        <v>25353.81</v>
      </c>
      <c r="AE215" s="14">
        <v>26823.027999999998</v>
      </c>
      <c r="AF215" s="14">
        <v>25924.601999999999</v>
      </c>
      <c r="AG215" s="14">
        <v>27454.720000000001</v>
      </c>
      <c r="AH215" s="14">
        <v>30320.16</v>
      </c>
      <c r="AI215" s="14">
        <v>25111.63</v>
      </c>
      <c r="AJ215" s="14">
        <v>23809.784</v>
      </c>
      <c r="AK215" s="2"/>
    </row>
    <row r="216" spans="3:119" s="11" customFormat="1" ht="12" x14ac:dyDescent="0.2">
      <c r="C216" s="23" t="s">
        <v>8</v>
      </c>
      <c r="D216" s="48" t="s">
        <v>6</v>
      </c>
      <c r="E216" s="17" t="s">
        <v>37</v>
      </c>
      <c r="F216" s="13">
        <v>60343</v>
      </c>
      <c r="G216" s="13">
        <v>50809</v>
      </c>
      <c r="H216" s="13">
        <v>37018</v>
      </c>
      <c r="I216" s="13">
        <v>22317</v>
      </c>
      <c r="J216" s="13">
        <v>17465</v>
      </c>
      <c r="K216" s="13">
        <v>18040</v>
      </c>
      <c r="L216" s="13">
        <v>9911</v>
      </c>
      <c r="M216" s="13"/>
      <c r="O216" s="23" t="s">
        <v>8</v>
      </c>
      <c r="P216" s="25" t="s">
        <v>6</v>
      </c>
      <c r="Q216" s="17" t="s">
        <v>37</v>
      </c>
      <c r="R216" s="18">
        <v>8</v>
      </c>
      <c r="S216" s="18">
        <v>9.4</v>
      </c>
      <c r="T216" s="18">
        <v>11.2</v>
      </c>
      <c r="U216" s="18">
        <v>15.4</v>
      </c>
      <c r="V216" s="18">
        <v>21.2</v>
      </c>
      <c r="W216" s="18">
        <v>18.399999999999999</v>
      </c>
      <c r="X216" s="18">
        <v>25.2</v>
      </c>
      <c r="Y216" s="18"/>
      <c r="AA216" s="23" t="s">
        <v>8</v>
      </c>
      <c r="AB216" s="25" t="s">
        <v>6</v>
      </c>
      <c r="AC216" s="17" t="s">
        <v>37</v>
      </c>
      <c r="AD216" s="13">
        <v>9654.8799999999992</v>
      </c>
      <c r="AE216" s="13">
        <v>9552.0920000000006</v>
      </c>
      <c r="AF216" s="13">
        <v>8292.0319999999992</v>
      </c>
      <c r="AG216" s="13">
        <v>6873.6359999999995</v>
      </c>
      <c r="AH216" s="13">
        <v>7405.16</v>
      </c>
      <c r="AI216" s="13">
        <v>6638.72</v>
      </c>
      <c r="AJ216" s="13">
        <v>4995.1439999999993</v>
      </c>
      <c r="AK216" s="18"/>
    </row>
    <row r="217" spans="3:119" s="11" customFormat="1" ht="12" x14ac:dyDescent="0.2">
      <c r="C217" s="23" t="s">
        <v>8</v>
      </c>
      <c r="D217" s="48" t="s">
        <v>6</v>
      </c>
      <c r="E217" s="17" t="s">
        <v>38</v>
      </c>
      <c r="F217" s="13">
        <v>260439</v>
      </c>
      <c r="G217" s="13">
        <v>239121</v>
      </c>
      <c r="H217" s="13">
        <v>189390</v>
      </c>
      <c r="I217" s="13">
        <v>154922</v>
      </c>
      <c r="J217" s="13">
        <v>113876</v>
      </c>
      <c r="K217" s="13">
        <v>84832</v>
      </c>
      <c r="L217" s="13">
        <v>80994</v>
      </c>
      <c r="M217" s="13"/>
      <c r="O217" s="23" t="s">
        <v>8</v>
      </c>
      <c r="P217" s="25" t="s">
        <v>6</v>
      </c>
      <c r="Q217" s="17" t="s">
        <v>38</v>
      </c>
      <c r="R217" s="18">
        <v>3.8</v>
      </c>
      <c r="S217" s="18">
        <v>4.5</v>
      </c>
      <c r="T217" s="18">
        <v>5.3</v>
      </c>
      <c r="U217" s="18">
        <v>5.8</v>
      </c>
      <c r="V217" s="18">
        <v>8.6</v>
      </c>
      <c r="W217" s="18">
        <v>8.6</v>
      </c>
      <c r="X217" s="18">
        <v>8.3000000000000007</v>
      </c>
      <c r="Y217" s="18"/>
      <c r="AA217" s="23" t="s">
        <v>8</v>
      </c>
      <c r="AB217" s="25" t="s">
        <v>6</v>
      </c>
      <c r="AC217" s="17" t="s">
        <v>38</v>
      </c>
      <c r="AD217" s="13">
        <v>19793.363999999998</v>
      </c>
      <c r="AE217" s="13">
        <v>21520.89</v>
      </c>
      <c r="AF217" s="13">
        <v>20075.34</v>
      </c>
      <c r="AG217" s="13">
        <v>17970.952000000001</v>
      </c>
      <c r="AH217" s="13">
        <v>19586.671999999999</v>
      </c>
      <c r="AI217" s="13">
        <v>14591.103999999999</v>
      </c>
      <c r="AJ217" s="13">
        <v>13445.004000000001</v>
      </c>
      <c r="AK217" s="18"/>
    </row>
    <row r="218" spans="3:119" s="11" customFormat="1" ht="12" x14ac:dyDescent="0.2">
      <c r="C218" s="23" t="s">
        <v>8</v>
      </c>
      <c r="D218" s="48" t="s">
        <v>6</v>
      </c>
      <c r="E218" s="17" t="s">
        <v>40</v>
      </c>
      <c r="F218" s="13"/>
      <c r="G218" s="13"/>
      <c r="H218" s="13">
        <v>149856</v>
      </c>
      <c r="I218" s="13">
        <v>139100</v>
      </c>
      <c r="J218" s="13">
        <v>155184</v>
      </c>
      <c r="K218" s="13">
        <v>136247</v>
      </c>
      <c r="L218" s="13">
        <v>143415</v>
      </c>
      <c r="M218" s="13"/>
      <c r="O218" s="23" t="s">
        <v>8</v>
      </c>
      <c r="P218" s="25" t="s">
        <v>6</v>
      </c>
      <c r="Q218" s="17" t="s">
        <v>40</v>
      </c>
      <c r="R218" s="18"/>
      <c r="S218" s="18"/>
      <c r="T218" s="18">
        <v>5.8</v>
      </c>
      <c r="U218" s="18">
        <v>6.3</v>
      </c>
      <c r="V218" s="18">
        <v>7</v>
      </c>
      <c r="W218" s="18">
        <v>6.8</v>
      </c>
      <c r="X218" s="18">
        <v>6.6</v>
      </c>
      <c r="Y218" s="18"/>
      <c r="AA218" s="23" t="s">
        <v>8</v>
      </c>
      <c r="AB218" s="25" t="s">
        <v>6</v>
      </c>
      <c r="AC218" s="17" t="s">
        <v>40</v>
      </c>
      <c r="AD218" s="13">
        <v>0</v>
      </c>
      <c r="AE218" s="13">
        <v>0</v>
      </c>
      <c r="AF218" s="13">
        <v>17383.295999999998</v>
      </c>
      <c r="AG218" s="13">
        <v>17526.599999999999</v>
      </c>
      <c r="AH218" s="13">
        <v>21725.759999999998</v>
      </c>
      <c r="AI218" s="13">
        <v>18529.592000000001</v>
      </c>
      <c r="AJ218" s="13">
        <v>18930.78</v>
      </c>
      <c r="AK218" s="18"/>
    </row>
    <row r="219" spans="3:119" s="11" customFormat="1" ht="12" x14ac:dyDescent="0.2">
      <c r="C219" s="23" t="s">
        <v>8</v>
      </c>
      <c r="D219" s="48" t="s">
        <v>6</v>
      </c>
      <c r="E219" s="17" t="s">
        <v>41</v>
      </c>
      <c r="F219" s="13"/>
      <c r="G219" s="13"/>
      <c r="H219" s="13">
        <v>16533</v>
      </c>
      <c r="I219" s="13">
        <v>26845</v>
      </c>
      <c r="J219" s="13">
        <v>29310</v>
      </c>
      <c r="K219" s="13">
        <v>28026</v>
      </c>
      <c r="L219" s="13">
        <v>24482</v>
      </c>
      <c r="M219" s="13"/>
      <c r="O219" s="23" t="s">
        <v>8</v>
      </c>
      <c r="P219" s="25" t="s">
        <v>6</v>
      </c>
      <c r="Q219" s="17" t="s">
        <v>41</v>
      </c>
      <c r="R219" s="18"/>
      <c r="S219" s="18"/>
      <c r="T219" s="18">
        <v>16.7</v>
      </c>
      <c r="U219" s="18">
        <v>14.4</v>
      </c>
      <c r="V219" s="18">
        <v>17.600000000000001</v>
      </c>
      <c r="W219" s="18">
        <v>15.6</v>
      </c>
      <c r="X219" s="18">
        <v>15.5</v>
      </c>
      <c r="Y219" s="18"/>
      <c r="AA219" s="23" t="s">
        <v>8</v>
      </c>
      <c r="AB219" s="25" t="s">
        <v>6</v>
      </c>
      <c r="AC219" s="17" t="s">
        <v>41</v>
      </c>
      <c r="AD219" s="13">
        <v>0</v>
      </c>
      <c r="AE219" s="13">
        <v>0</v>
      </c>
      <c r="AF219" s="13">
        <v>5522.0219999999999</v>
      </c>
      <c r="AG219" s="13">
        <v>7731.36</v>
      </c>
      <c r="AH219" s="13">
        <v>10317.120000000001</v>
      </c>
      <c r="AI219" s="13">
        <v>8744.1119999999992</v>
      </c>
      <c r="AJ219" s="13">
        <v>7589.42</v>
      </c>
      <c r="AK219" s="18"/>
    </row>
    <row r="220" spans="3:119" s="11" customFormat="1" ht="12" x14ac:dyDescent="0.2">
      <c r="C220" s="23" t="s">
        <v>8</v>
      </c>
      <c r="D220" s="48" t="s">
        <v>6</v>
      </c>
      <c r="E220" s="17" t="s">
        <v>42</v>
      </c>
      <c r="F220" s="13">
        <v>148733</v>
      </c>
      <c r="G220" s="13">
        <v>172536</v>
      </c>
      <c r="H220" s="13">
        <v>166389</v>
      </c>
      <c r="I220" s="13">
        <v>165945</v>
      </c>
      <c r="J220" s="13">
        <v>184494</v>
      </c>
      <c r="K220" s="13">
        <v>164273</v>
      </c>
      <c r="L220" s="13">
        <v>167897</v>
      </c>
      <c r="M220" s="13"/>
      <c r="O220" s="23" t="s">
        <v>8</v>
      </c>
      <c r="P220" s="25" t="s">
        <v>6</v>
      </c>
      <c r="Q220" s="17" t="s">
        <v>42</v>
      </c>
      <c r="R220" s="18">
        <v>5.5</v>
      </c>
      <c r="S220" s="18">
        <v>5.3</v>
      </c>
      <c r="T220" s="18">
        <v>5.3</v>
      </c>
      <c r="U220" s="18">
        <v>5.8</v>
      </c>
      <c r="V220" s="18">
        <v>7</v>
      </c>
      <c r="W220" s="18">
        <v>6.2</v>
      </c>
      <c r="X220" s="18">
        <v>6.1</v>
      </c>
      <c r="Y220" s="18"/>
      <c r="AA220" s="23" t="s">
        <v>8</v>
      </c>
      <c r="AB220" s="25" t="s">
        <v>6</v>
      </c>
      <c r="AC220" s="17" t="s">
        <v>42</v>
      </c>
      <c r="AD220" s="13">
        <v>16360.63</v>
      </c>
      <c r="AE220" s="13">
        <v>18288.815999999999</v>
      </c>
      <c r="AF220" s="13">
        <v>17637.234</v>
      </c>
      <c r="AG220" s="13">
        <v>19249.62</v>
      </c>
      <c r="AH220" s="13">
        <v>25829.16</v>
      </c>
      <c r="AI220" s="13">
        <v>20369.851999999999</v>
      </c>
      <c r="AJ220" s="13">
        <v>20483.433999999997</v>
      </c>
      <c r="AK220" s="18"/>
    </row>
    <row r="221" spans="3:119" s="11" customFormat="1" ht="12" x14ac:dyDescent="0.2">
      <c r="C221" s="23"/>
      <c r="D221" s="48" t="s">
        <v>6</v>
      </c>
      <c r="E221" s="17" t="s">
        <v>43</v>
      </c>
      <c r="F221" s="13"/>
      <c r="G221" s="13"/>
      <c r="H221" s="13"/>
      <c r="I221" s="13"/>
      <c r="J221" s="13"/>
      <c r="K221" s="13"/>
      <c r="L221" s="13"/>
      <c r="M221" s="13"/>
      <c r="O221" s="23"/>
      <c r="P221" s="25" t="s">
        <v>6</v>
      </c>
      <c r="Q221" s="17" t="s">
        <v>43</v>
      </c>
      <c r="R221" s="18"/>
      <c r="S221" s="18"/>
      <c r="T221" s="18"/>
      <c r="U221" s="18"/>
      <c r="V221" s="18"/>
      <c r="W221" s="18"/>
      <c r="X221" s="18"/>
      <c r="Y221" s="18"/>
      <c r="AA221" s="23"/>
      <c r="AB221" s="25" t="s">
        <v>6</v>
      </c>
      <c r="AC221" s="17" t="s">
        <v>43</v>
      </c>
      <c r="AD221" s="13"/>
      <c r="AE221" s="13"/>
      <c r="AF221" s="13"/>
      <c r="AG221" s="13"/>
      <c r="AH221" s="13"/>
      <c r="AI221" s="13"/>
      <c r="AJ221" s="13"/>
      <c r="AK221" s="18"/>
    </row>
    <row r="222" spans="3:119" s="19" customFormat="1" ht="12" x14ac:dyDescent="0.2">
      <c r="C222" s="22" t="s">
        <v>9</v>
      </c>
      <c r="D222" s="49" t="s">
        <v>6</v>
      </c>
      <c r="E222" s="20" t="s">
        <v>39</v>
      </c>
      <c r="F222" s="14">
        <v>237442</v>
      </c>
      <c r="G222" s="14">
        <v>240728</v>
      </c>
      <c r="H222" s="14">
        <v>194499</v>
      </c>
      <c r="I222" s="14">
        <v>181004</v>
      </c>
      <c r="J222" s="14">
        <v>162331</v>
      </c>
      <c r="K222" s="14">
        <v>142443</v>
      </c>
      <c r="L222" s="14">
        <v>155811</v>
      </c>
      <c r="M222" s="14"/>
      <c r="O222" s="22" t="s">
        <v>9</v>
      </c>
      <c r="P222" s="24" t="s">
        <v>6</v>
      </c>
      <c r="Q222" s="20" t="s">
        <v>39</v>
      </c>
      <c r="R222" s="21">
        <v>4.2</v>
      </c>
      <c r="S222" s="21">
        <v>4.5</v>
      </c>
      <c r="T222" s="21">
        <v>5.3</v>
      </c>
      <c r="U222" s="21">
        <v>5.8</v>
      </c>
      <c r="V222" s="21">
        <v>7</v>
      </c>
      <c r="W222" s="21">
        <v>6.8</v>
      </c>
      <c r="X222" s="21">
        <v>6.1</v>
      </c>
      <c r="Y222" s="21"/>
      <c r="AA222" s="22" t="s">
        <v>9</v>
      </c>
      <c r="AB222" s="24" t="s">
        <v>6</v>
      </c>
      <c r="AC222" s="20" t="s">
        <v>39</v>
      </c>
      <c r="AD222" s="14">
        <v>19945.128000000001</v>
      </c>
      <c r="AE222" s="14">
        <v>21665.52</v>
      </c>
      <c r="AF222" s="14">
        <v>20616.894</v>
      </c>
      <c r="AG222" s="14">
        <v>20996.464</v>
      </c>
      <c r="AH222" s="14">
        <v>22726.34</v>
      </c>
      <c r="AI222" s="14">
        <v>19372.248</v>
      </c>
      <c r="AJ222" s="14">
        <v>19008.941999999999</v>
      </c>
      <c r="AK222" s="21"/>
    </row>
    <row r="223" spans="3:119" s="11" customFormat="1" ht="12" x14ac:dyDescent="0.2">
      <c r="C223" s="23" t="s">
        <v>9</v>
      </c>
      <c r="D223" s="48" t="s">
        <v>6</v>
      </c>
      <c r="E223" s="17" t="s">
        <v>37</v>
      </c>
      <c r="F223" s="13">
        <v>35887</v>
      </c>
      <c r="G223" s="13">
        <v>28798</v>
      </c>
      <c r="H223" s="13">
        <v>18797</v>
      </c>
      <c r="I223" s="13">
        <v>12641</v>
      </c>
      <c r="J223" s="13">
        <v>10521</v>
      </c>
      <c r="K223" s="13">
        <v>11093</v>
      </c>
      <c r="L223" s="13">
        <v>0</v>
      </c>
      <c r="M223" s="13"/>
      <c r="O223" s="23" t="s">
        <v>9</v>
      </c>
      <c r="P223" s="25" t="s">
        <v>6</v>
      </c>
      <c r="Q223" s="17" t="s">
        <v>37</v>
      </c>
      <c r="R223" s="18">
        <v>10.5</v>
      </c>
      <c r="S223" s="18">
        <v>13.3</v>
      </c>
      <c r="T223" s="18">
        <v>15.7</v>
      </c>
      <c r="U223" s="18">
        <v>20.8</v>
      </c>
      <c r="V223" s="18">
        <v>27.7</v>
      </c>
      <c r="W223" s="18">
        <v>23.5</v>
      </c>
      <c r="X223" s="18"/>
      <c r="Y223" s="18"/>
      <c r="AA223" s="23" t="s">
        <v>9</v>
      </c>
      <c r="AB223" s="25" t="s">
        <v>6</v>
      </c>
      <c r="AC223" s="17" t="s">
        <v>37</v>
      </c>
      <c r="AD223" s="13">
        <v>7536.27</v>
      </c>
      <c r="AE223" s="13">
        <v>7660.268</v>
      </c>
      <c r="AF223" s="13">
        <v>5902.2579999999989</v>
      </c>
      <c r="AG223" s="13">
        <v>5258.6559999999999</v>
      </c>
      <c r="AH223" s="13">
        <v>5828.634</v>
      </c>
      <c r="AI223" s="13">
        <v>5213.71</v>
      </c>
      <c r="AJ223" s="13" t="e">
        <v>#VALUE!</v>
      </c>
      <c r="AK223" s="18"/>
    </row>
    <row r="224" spans="3:119" s="11" customFormat="1" ht="12" x14ac:dyDescent="0.2">
      <c r="C224" s="23" t="s">
        <v>9</v>
      </c>
      <c r="D224" s="48" t="s">
        <v>6</v>
      </c>
      <c r="E224" s="17" t="s">
        <v>38</v>
      </c>
      <c r="F224" s="13">
        <v>126072</v>
      </c>
      <c r="G224" s="13">
        <v>118415</v>
      </c>
      <c r="H224" s="13">
        <v>86307</v>
      </c>
      <c r="I224" s="13">
        <v>73141</v>
      </c>
      <c r="J224" s="13">
        <v>56744</v>
      </c>
      <c r="K224" s="13">
        <v>44029</v>
      </c>
      <c r="L224" s="13">
        <v>46543</v>
      </c>
      <c r="M224" s="13"/>
      <c r="O224" s="23" t="s">
        <v>9</v>
      </c>
      <c r="P224" s="25" t="s">
        <v>6</v>
      </c>
      <c r="Q224" s="17" t="s">
        <v>38</v>
      </c>
      <c r="R224" s="18">
        <v>5.5</v>
      </c>
      <c r="S224" s="18">
        <v>6.5</v>
      </c>
      <c r="T224" s="18">
        <v>7.1</v>
      </c>
      <c r="U224" s="18">
        <v>8.4</v>
      </c>
      <c r="V224" s="18">
        <v>11.7</v>
      </c>
      <c r="W224" s="18">
        <v>12.3</v>
      </c>
      <c r="X224" s="18">
        <v>11.2</v>
      </c>
      <c r="Y224" s="18"/>
      <c r="AA224" s="23" t="s">
        <v>9</v>
      </c>
      <c r="AB224" s="25" t="s">
        <v>6</v>
      </c>
      <c r="AC224" s="17" t="s">
        <v>38</v>
      </c>
      <c r="AD224" s="13">
        <v>13867.92</v>
      </c>
      <c r="AE224" s="13">
        <v>15393.95</v>
      </c>
      <c r="AF224" s="13">
        <v>12255.593999999999</v>
      </c>
      <c r="AG224" s="13">
        <v>12287.688</v>
      </c>
      <c r="AH224" s="13">
        <v>13278.095999999998</v>
      </c>
      <c r="AI224" s="13">
        <v>10831.134000000002</v>
      </c>
      <c r="AJ224" s="13">
        <v>10425.632</v>
      </c>
      <c r="AK224" s="18"/>
    </row>
    <row r="225" spans="3:37" s="11" customFormat="1" ht="12" x14ac:dyDescent="0.2">
      <c r="C225" s="23" t="s">
        <v>9</v>
      </c>
      <c r="D225" s="48" t="s">
        <v>6</v>
      </c>
      <c r="E225" s="17" t="s">
        <v>40</v>
      </c>
      <c r="F225" s="13"/>
      <c r="G225" s="13"/>
      <c r="H225" s="13">
        <v>80110</v>
      </c>
      <c r="I225" s="13">
        <v>83647</v>
      </c>
      <c r="J225" s="13">
        <v>80304</v>
      </c>
      <c r="K225" s="13">
        <v>70898</v>
      </c>
      <c r="L225" s="13">
        <v>88529</v>
      </c>
      <c r="M225" s="13"/>
      <c r="O225" s="23" t="s">
        <v>9</v>
      </c>
      <c r="P225" s="25" t="s">
        <v>6</v>
      </c>
      <c r="Q225" s="17" t="s">
        <v>40</v>
      </c>
      <c r="R225" s="18"/>
      <c r="S225" s="18"/>
      <c r="T225" s="18">
        <v>7.3</v>
      </c>
      <c r="U225" s="18">
        <v>7.9</v>
      </c>
      <c r="V225" s="18">
        <v>9.6999999999999993</v>
      </c>
      <c r="W225" s="18">
        <v>9.1</v>
      </c>
      <c r="X225" s="18">
        <v>8</v>
      </c>
      <c r="Y225" s="18"/>
      <c r="AA225" s="23" t="s">
        <v>9</v>
      </c>
      <c r="AB225" s="25" t="s">
        <v>6</v>
      </c>
      <c r="AC225" s="17" t="s">
        <v>40</v>
      </c>
      <c r="AD225" s="13">
        <v>0</v>
      </c>
      <c r="AE225" s="13">
        <v>0</v>
      </c>
      <c r="AF225" s="13">
        <v>11696.06</v>
      </c>
      <c r="AG225" s="13">
        <v>13216.226000000001</v>
      </c>
      <c r="AH225" s="13">
        <v>15578.975999999999</v>
      </c>
      <c r="AI225" s="13">
        <v>12903.435999999998</v>
      </c>
      <c r="AJ225" s="13">
        <v>14164.64</v>
      </c>
      <c r="AK225" s="18"/>
    </row>
    <row r="226" spans="3:37" s="11" customFormat="1" ht="12" x14ac:dyDescent="0.2">
      <c r="C226" s="23" t="s">
        <v>9</v>
      </c>
      <c r="D226" s="48" t="s">
        <v>6</v>
      </c>
      <c r="E226" s="17" t="s">
        <v>41</v>
      </c>
      <c r="F226" s="13"/>
      <c r="G226" s="13"/>
      <c r="H226" s="13">
        <v>9285</v>
      </c>
      <c r="I226" s="13">
        <v>11575</v>
      </c>
      <c r="J226" s="13">
        <v>14762</v>
      </c>
      <c r="K226" s="13">
        <v>16423</v>
      </c>
      <c r="L226" s="13">
        <v>15027</v>
      </c>
      <c r="M226" s="13"/>
      <c r="O226" s="23" t="s">
        <v>9</v>
      </c>
      <c r="P226" s="25" t="s">
        <v>6</v>
      </c>
      <c r="Q226" s="17" t="s">
        <v>41</v>
      </c>
      <c r="R226" s="18"/>
      <c r="S226" s="18"/>
      <c r="T226" s="18">
        <v>22.2</v>
      </c>
      <c r="U226" s="18">
        <v>21.7</v>
      </c>
      <c r="V226" s="18">
        <v>23.4</v>
      </c>
      <c r="W226" s="18">
        <v>19.5</v>
      </c>
      <c r="X226" s="18">
        <v>19.600000000000001</v>
      </c>
      <c r="Y226" s="18"/>
      <c r="AA226" s="23" t="s">
        <v>9</v>
      </c>
      <c r="AB226" s="25" t="s">
        <v>6</v>
      </c>
      <c r="AC226" s="17" t="s">
        <v>41</v>
      </c>
      <c r="AD226" s="13">
        <v>0</v>
      </c>
      <c r="AE226" s="13">
        <v>0</v>
      </c>
      <c r="AF226" s="13">
        <v>4122.54</v>
      </c>
      <c r="AG226" s="13">
        <v>5023.55</v>
      </c>
      <c r="AH226" s="13">
        <v>6908.616</v>
      </c>
      <c r="AI226" s="13">
        <v>6404.97</v>
      </c>
      <c r="AJ226" s="13">
        <v>5890.5839999999998</v>
      </c>
      <c r="AK226" s="18"/>
    </row>
    <row r="227" spans="3:37" s="11" customFormat="1" ht="12" x14ac:dyDescent="0.2">
      <c r="C227" s="23" t="s">
        <v>9</v>
      </c>
      <c r="D227" s="48" t="s">
        <v>6</v>
      </c>
      <c r="E227" s="17" t="s">
        <v>42</v>
      </c>
      <c r="F227" s="13">
        <v>75483</v>
      </c>
      <c r="G227" s="13">
        <v>93515</v>
      </c>
      <c r="H227" s="13">
        <v>89395</v>
      </c>
      <c r="I227" s="13">
        <v>95222</v>
      </c>
      <c r="J227" s="13">
        <v>95066</v>
      </c>
      <c r="K227" s="13">
        <v>87321</v>
      </c>
      <c r="L227" s="13">
        <v>103556</v>
      </c>
      <c r="M227" s="13"/>
      <c r="O227" s="23" t="s">
        <v>9</v>
      </c>
      <c r="P227" s="25" t="s">
        <v>6</v>
      </c>
      <c r="Q227" s="17" t="s">
        <v>42</v>
      </c>
      <c r="R227" s="18">
        <v>7.1</v>
      </c>
      <c r="S227" s="18">
        <v>6.9</v>
      </c>
      <c r="T227" s="18">
        <v>7.1</v>
      </c>
      <c r="U227" s="18">
        <v>7.4</v>
      </c>
      <c r="V227" s="18">
        <v>8.8000000000000007</v>
      </c>
      <c r="W227" s="18">
        <v>8.3000000000000007</v>
      </c>
      <c r="X227" s="18">
        <v>7.4</v>
      </c>
      <c r="Y227" s="18"/>
      <c r="AA227" s="23" t="s">
        <v>9</v>
      </c>
      <c r="AB227" s="25" t="s">
        <v>6</v>
      </c>
      <c r="AC227" s="17" t="s">
        <v>42</v>
      </c>
      <c r="AD227" s="13">
        <v>10718.585999999999</v>
      </c>
      <c r="AE227" s="13">
        <v>12905.07</v>
      </c>
      <c r="AF227" s="13">
        <v>12694.09</v>
      </c>
      <c r="AG227" s="13">
        <v>14092.856000000002</v>
      </c>
      <c r="AH227" s="13">
        <v>16731.616000000002</v>
      </c>
      <c r="AI227" s="13">
        <v>14495.286</v>
      </c>
      <c r="AJ227" s="13">
        <v>15326.288</v>
      </c>
      <c r="AK227" s="18"/>
    </row>
    <row r="228" spans="3:37" s="11" customFormat="1" ht="12" x14ac:dyDescent="0.2">
      <c r="C228" s="23"/>
      <c r="D228" s="48" t="s">
        <v>6</v>
      </c>
      <c r="E228" s="17" t="s">
        <v>43</v>
      </c>
      <c r="F228" s="13"/>
      <c r="G228" s="13"/>
      <c r="H228" s="13"/>
      <c r="I228" s="13"/>
      <c r="J228" s="13"/>
      <c r="K228" s="13"/>
      <c r="L228" s="13"/>
      <c r="M228" s="13"/>
      <c r="O228" s="23"/>
      <c r="P228" s="25" t="s">
        <v>6</v>
      </c>
      <c r="Q228" s="17" t="s">
        <v>43</v>
      </c>
      <c r="R228" s="18"/>
      <c r="S228" s="18"/>
      <c r="T228" s="18"/>
      <c r="U228" s="18"/>
      <c r="V228" s="18"/>
      <c r="W228" s="18"/>
      <c r="X228" s="18"/>
      <c r="Y228" s="18"/>
      <c r="AA228" s="23"/>
      <c r="AB228" s="25" t="s">
        <v>6</v>
      </c>
      <c r="AC228" s="17" t="s">
        <v>43</v>
      </c>
      <c r="AD228" s="13"/>
      <c r="AE228" s="13"/>
      <c r="AF228" s="13"/>
      <c r="AG228" s="13"/>
      <c r="AH228" s="13"/>
      <c r="AI228" s="13"/>
      <c r="AJ228" s="13"/>
      <c r="AK228" s="18"/>
    </row>
    <row r="229" spans="3:37" s="19" customFormat="1" ht="12" x14ac:dyDescent="0.2">
      <c r="C229" s="22" t="s">
        <v>10</v>
      </c>
      <c r="D229" s="49" t="s">
        <v>6</v>
      </c>
      <c r="E229" s="20" t="s">
        <v>39</v>
      </c>
      <c r="F229" s="14">
        <v>232073</v>
      </c>
      <c r="G229" s="14">
        <v>221738</v>
      </c>
      <c r="H229" s="14">
        <v>198298</v>
      </c>
      <c r="I229" s="14">
        <v>162180</v>
      </c>
      <c r="J229" s="14">
        <v>153504</v>
      </c>
      <c r="K229" s="14">
        <v>124702</v>
      </c>
      <c r="L229" s="14">
        <v>102991</v>
      </c>
      <c r="M229" s="14"/>
      <c r="O229" s="22" t="s">
        <v>10</v>
      </c>
      <c r="P229" s="24" t="s">
        <v>6</v>
      </c>
      <c r="Q229" s="20" t="s">
        <v>39</v>
      </c>
      <c r="R229" s="21">
        <v>4.2</v>
      </c>
      <c r="S229" s="21">
        <v>4.5</v>
      </c>
      <c r="T229" s="21">
        <v>5.3</v>
      </c>
      <c r="U229" s="21">
        <v>5.8</v>
      </c>
      <c r="V229" s="21">
        <v>7</v>
      </c>
      <c r="W229" s="21">
        <v>7.7</v>
      </c>
      <c r="X229" s="21">
        <v>7.4</v>
      </c>
      <c r="Y229" s="21"/>
      <c r="AA229" s="22" t="s">
        <v>10</v>
      </c>
      <c r="AB229" s="24" t="s">
        <v>6</v>
      </c>
      <c r="AC229" s="20" t="s">
        <v>39</v>
      </c>
      <c r="AD229" s="14">
        <v>19494.132000000001</v>
      </c>
      <c r="AE229" s="14">
        <v>19956.419999999998</v>
      </c>
      <c r="AF229" s="14">
        <v>21019.588</v>
      </c>
      <c r="AG229" s="14">
        <v>18812.88</v>
      </c>
      <c r="AH229" s="14">
        <v>21490.560000000001</v>
      </c>
      <c r="AI229" s="14">
        <v>19204.108</v>
      </c>
      <c r="AJ229" s="14">
        <v>15242.668</v>
      </c>
      <c r="AK229" s="21"/>
    </row>
    <row r="230" spans="3:37" s="11" customFormat="1" ht="12" x14ac:dyDescent="0.2">
      <c r="C230" s="23" t="s">
        <v>10</v>
      </c>
      <c r="D230" s="48" t="s">
        <v>6</v>
      </c>
      <c r="E230" s="17" t="s">
        <v>37</v>
      </c>
      <c r="F230" s="13">
        <v>24456</v>
      </c>
      <c r="G230" s="13">
        <v>22011</v>
      </c>
      <c r="H230" s="13">
        <v>18221</v>
      </c>
      <c r="I230" s="13">
        <v>9676</v>
      </c>
      <c r="J230" s="13">
        <v>0</v>
      </c>
      <c r="K230" s="13">
        <v>6947</v>
      </c>
      <c r="L230" s="13">
        <v>0</v>
      </c>
      <c r="M230" s="13"/>
      <c r="O230" s="23" t="s">
        <v>10</v>
      </c>
      <c r="P230" s="25" t="s">
        <v>6</v>
      </c>
      <c r="Q230" s="17" t="s">
        <v>37</v>
      </c>
      <c r="R230" s="18">
        <v>12.7</v>
      </c>
      <c r="S230" s="18">
        <v>14.2</v>
      </c>
      <c r="T230" s="18">
        <v>15.7</v>
      </c>
      <c r="U230" s="18">
        <v>24</v>
      </c>
      <c r="V230" s="18"/>
      <c r="W230" s="18">
        <v>31.9</v>
      </c>
      <c r="X230" s="18"/>
      <c r="Y230" s="18"/>
      <c r="AA230" s="23" t="s">
        <v>10</v>
      </c>
      <c r="AB230" s="25" t="s">
        <v>6</v>
      </c>
      <c r="AC230" s="17" t="s">
        <v>37</v>
      </c>
      <c r="AD230" s="13">
        <v>6211.8240000000005</v>
      </c>
      <c r="AE230" s="13">
        <v>6251.1239999999998</v>
      </c>
      <c r="AF230" s="13">
        <v>5721.3940000000002</v>
      </c>
      <c r="AG230" s="13">
        <v>4644.4799999999996</v>
      </c>
      <c r="AH230" s="13" t="e">
        <v>#VALUE!</v>
      </c>
      <c r="AI230" s="13">
        <v>4432.1859999999997</v>
      </c>
      <c r="AJ230" s="13" t="e">
        <v>#VALUE!</v>
      </c>
      <c r="AK230" s="18"/>
    </row>
    <row r="231" spans="3:37" s="11" customFormat="1" ht="12" x14ac:dyDescent="0.2">
      <c r="C231" s="23" t="s">
        <v>10</v>
      </c>
      <c r="D231" s="48" t="s">
        <v>6</v>
      </c>
      <c r="E231" s="17" t="s">
        <v>38</v>
      </c>
      <c r="F231" s="13">
        <v>134367</v>
      </c>
      <c r="G231" s="13">
        <v>120706</v>
      </c>
      <c r="H231" s="13">
        <v>103083</v>
      </c>
      <c r="I231" s="13">
        <v>81781</v>
      </c>
      <c r="J231" s="13">
        <v>57132</v>
      </c>
      <c r="K231" s="13">
        <v>40803</v>
      </c>
      <c r="L231" s="13">
        <v>34451</v>
      </c>
      <c r="M231" s="13"/>
      <c r="O231" s="23" t="s">
        <v>10</v>
      </c>
      <c r="P231" s="25" t="s">
        <v>6</v>
      </c>
      <c r="Q231" s="17" t="s">
        <v>38</v>
      </c>
      <c r="R231" s="18">
        <v>5.5</v>
      </c>
      <c r="S231" s="18">
        <v>6.5</v>
      </c>
      <c r="T231" s="18">
        <v>6.5</v>
      </c>
      <c r="U231" s="18">
        <v>7.9</v>
      </c>
      <c r="V231" s="18">
        <v>11.7</v>
      </c>
      <c r="W231" s="18">
        <v>12.3</v>
      </c>
      <c r="X231" s="18">
        <v>13.8</v>
      </c>
      <c r="Y231" s="18"/>
      <c r="AA231" s="23" t="s">
        <v>10</v>
      </c>
      <c r="AB231" s="25" t="s">
        <v>6</v>
      </c>
      <c r="AC231" s="17" t="s">
        <v>38</v>
      </c>
      <c r="AD231" s="13">
        <v>14780.37</v>
      </c>
      <c r="AE231" s="13">
        <v>15691.78</v>
      </c>
      <c r="AF231" s="13">
        <v>13400.79</v>
      </c>
      <c r="AG231" s="13">
        <v>12921.398000000001</v>
      </c>
      <c r="AH231" s="13">
        <v>13368.887999999999</v>
      </c>
      <c r="AI231" s="13">
        <v>10037.538</v>
      </c>
      <c r="AJ231" s="13">
        <v>9508.4760000000006</v>
      </c>
      <c r="AK231" s="18"/>
    </row>
    <row r="232" spans="3:37" s="11" customFormat="1" ht="12" x14ac:dyDescent="0.2">
      <c r="C232" s="23" t="s">
        <v>10</v>
      </c>
      <c r="D232" s="48" t="s">
        <v>6</v>
      </c>
      <c r="E232" s="17" t="s">
        <v>40</v>
      </c>
      <c r="F232" s="13"/>
      <c r="G232" s="13"/>
      <c r="H232" s="13">
        <v>69746</v>
      </c>
      <c r="I232" s="13">
        <v>55453</v>
      </c>
      <c r="J232" s="13">
        <v>74880</v>
      </c>
      <c r="K232" s="13">
        <v>65349</v>
      </c>
      <c r="L232" s="13">
        <v>54886</v>
      </c>
      <c r="M232" s="13"/>
      <c r="O232" s="23" t="s">
        <v>10</v>
      </c>
      <c r="P232" s="25" t="s">
        <v>6</v>
      </c>
      <c r="Q232" s="17" t="s">
        <v>40</v>
      </c>
      <c r="R232" s="18"/>
      <c r="S232" s="18"/>
      <c r="T232" s="18">
        <v>8.1999999999999993</v>
      </c>
      <c r="U232" s="18">
        <v>9.6999999999999993</v>
      </c>
      <c r="V232" s="18">
        <v>10.4</v>
      </c>
      <c r="W232" s="18">
        <v>9.5</v>
      </c>
      <c r="X232" s="18">
        <v>10.7</v>
      </c>
      <c r="Y232" s="18"/>
      <c r="AA232" s="23" t="s">
        <v>10</v>
      </c>
      <c r="AB232" s="25" t="s">
        <v>6</v>
      </c>
      <c r="AC232" s="17" t="s">
        <v>40</v>
      </c>
      <c r="AD232" s="13">
        <v>0</v>
      </c>
      <c r="AE232" s="13">
        <v>0</v>
      </c>
      <c r="AF232" s="13">
        <v>11438.343999999999</v>
      </c>
      <c r="AG232" s="13">
        <v>10757.882</v>
      </c>
      <c r="AH232" s="13">
        <v>15575.04</v>
      </c>
      <c r="AI232" s="13">
        <v>12416.31</v>
      </c>
      <c r="AJ232" s="13">
        <v>11745.603999999999</v>
      </c>
      <c r="AK232" s="18"/>
    </row>
    <row r="233" spans="3:37" s="11" customFormat="1" ht="12" x14ac:dyDescent="0.2">
      <c r="C233" s="23" t="s">
        <v>10</v>
      </c>
      <c r="D233" s="48" t="s">
        <v>6</v>
      </c>
      <c r="E233" s="17" t="s">
        <v>41</v>
      </c>
      <c r="F233" s="13"/>
      <c r="G233" s="13"/>
      <c r="H233" s="13">
        <v>7248</v>
      </c>
      <c r="I233" s="13">
        <v>15270</v>
      </c>
      <c r="J233" s="13">
        <v>14548</v>
      </c>
      <c r="K233" s="13">
        <v>11603</v>
      </c>
      <c r="L233" s="13">
        <v>9455</v>
      </c>
      <c r="M233" s="13"/>
      <c r="O233" s="23" t="s">
        <v>10</v>
      </c>
      <c r="P233" s="25" t="s">
        <v>6</v>
      </c>
      <c r="Q233" s="17" t="s">
        <v>41</v>
      </c>
      <c r="R233" s="18"/>
      <c r="S233" s="18"/>
      <c r="T233" s="18">
        <v>25.2</v>
      </c>
      <c r="U233" s="18">
        <v>18.600000000000001</v>
      </c>
      <c r="V233" s="18">
        <v>23.4</v>
      </c>
      <c r="W233" s="18">
        <v>23.5</v>
      </c>
      <c r="X233" s="18">
        <v>25.2</v>
      </c>
      <c r="Y233" s="18"/>
      <c r="AA233" s="23" t="s">
        <v>10</v>
      </c>
      <c r="AB233" s="25" t="s">
        <v>6</v>
      </c>
      <c r="AC233" s="17" t="s">
        <v>41</v>
      </c>
      <c r="AD233" s="13">
        <v>0</v>
      </c>
      <c r="AE233" s="13">
        <v>0</v>
      </c>
      <c r="AF233" s="13">
        <v>3652.9920000000002</v>
      </c>
      <c r="AG233" s="13">
        <v>5680.44</v>
      </c>
      <c r="AH233" s="13">
        <v>6808.463999999999</v>
      </c>
      <c r="AI233" s="13">
        <v>5453.41</v>
      </c>
      <c r="AJ233" s="13">
        <v>4765.32</v>
      </c>
      <c r="AK233" s="18"/>
    </row>
    <row r="234" spans="3:37" s="11" customFormat="1" ht="12" x14ac:dyDescent="0.2">
      <c r="C234" s="23" t="s">
        <v>10</v>
      </c>
      <c r="D234" s="48" t="s">
        <v>6</v>
      </c>
      <c r="E234" s="17" t="s">
        <v>42</v>
      </c>
      <c r="F234" s="13">
        <v>73250</v>
      </c>
      <c r="G234" s="13">
        <v>79021</v>
      </c>
      <c r="H234" s="13">
        <v>76994</v>
      </c>
      <c r="I234" s="13">
        <v>70723</v>
      </c>
      <c r="J234" s="13">
        <v>89428</v>
      </c>
      <c r="K234" s="13">
        <v>76952</v>
      </c>
      <c r="L234" s="13">
        <v>64341</v>
      </c>
      <c r="M234" s="13"/>
      <c r="O234" s="23" t="s">
        <v>10</v>
      </c>
      <c r="P234" s="25" t="s">
        <v>6</v>
      </c>
      <c r="Q234" s="17" t="s">
        <v>42</v>
      </c>
      <c r="R234" s="18">
        <v>7.3</v>
      </c>
      <c r="S234" s="18">
        <v>7.5</v>
      </c>
      <c r="T234" s="18">
        <v>7.5</v>
      </c>
      <c r="U234" s="18">
        <v>8.4</v>
      </c>
      <c r="V234" s="18">
        <v>9.4</v>
      </c>
      <c r="W234" s="18">
        <v>8.8000000000000007</v>
      </c>
      <c r="X234" s="18">
        <v>9.6999999999999993</v>
      </c>
      <c r="Y234" s="18"/>
      <c r="AA234" s="23" t="s">
        <v>10</v>
      </c>
      <c r="AB234" s="25" t="s">
        <v>6</v>
      </c>
      <c r="AC234" s="17" t="s">
        <v>42</v>
      </c>
      <c r="AD234" s="13">
        <v>10694.5</v>
      </c>
      <c r="AE234" s="13">
        <v>11853.15</v>
      </c>
      <c r="AF234" s="13">
        <v>11549.1</v>
      </c>
      <c r="AG234" s="13">
        <v>11881.464000000002</v>
      </c>
      <c r="AH234" s="13">
        <v>16812.464</v>
      </c>
      <c r="AI234" s="13">
        <v>13543.552000000001</v>
      </c>
      <c r="AJ234" s="13">
        <v>12482.153999999999</v>
      </c>
      <c r="AK234" s="18"/>
    </row>
    <row r="235" spans="3:37" s="11" customFormat="1" ht="12" x14ac:dyDescent="0.2">
      <c r="C235" s="23"/>
      <c r="D235" s="48" t="s">
        <v>6</v>
      </c>
      <c r="E235" s="17" t="s">
        <v>43</v>
      </c>
      <c r="F235" s="13"/>
      <c r="G235" s="13"/>
      <c r="H235" s="13"/>
      <c r="I235" s="13"/>
      <c r="J235" s="13"/>
      <c r="K235" s="13"/>
      <c r="L235" s="13"/>
      <c r="M235" s="13"/>
      <c r="O235" s="23"/>
      <c r="P235" s="25" t="s">
        <v>6</v>
      </c>
      <c r="Q235" s="17" t="s">
        <v>43</v>
      </c>
      <c r="R235" s="18"/>
      <c r="S235" s="18"/>
      <c r="T235" s="18"/>
      <c r="U235" s="18"/>
      <c r="V235" s="18"/>
      <c r="W235" s="18"/>
      <c r="X235" s="18"/>
      <c r="Y235" s="18"/>
      <c r="AA235" s="23"/>
      <c r="AB235" s="25" t="s">
        <v>6</v>
      </c>
      <c r="AC235" s="17" t="s">
        <v>43</v>
      </c>
      <c r="AD235" s="13"/>
      <c r="AE235" s="13"/>
      <c r="AF235" s="13"/>
      <c r="AG235" s="13"/>
      <c r="AH235" s="13"/>
      <c r="AI235" s="13"/>
      <c r="AJ235" s="13"/>
      <c r="AK235" s="18"/>
    </row>
    <row r="236" spans="3:37" s="19" customFormat="1" ht="12" x14ac:dyDescent="0.2">
      <c r="C236" s="22" t="s">
        <v>8</v>
      </c>
      <c r="D236" s="49" t="s">
        <v>7</v>
      </c>
      <c r="E236" s="20" t="s">
        <v>39</v>
      </c>
      <c r="F236" s="14">
        <v>1105750</v>
      </c>
      <c r="G236" s="14">
        <v>1225379</v>
      </c>
      <c r="H236" s="14">
        <v>1215440</v>
      </c>
      <c r="I236" s="14">
        <v>1235105</v>
      </c>
      <c r="J236" s="14">
        <v>1172454</v>
      </c>
      <c r="K236" s="14">
        <v>1168800</v>
      </c>
      <c r="L236" s="14">
        <v>1162677</v>
      </c>
      <c r="M236" s="14"/>
      <c r="O236" s="22" t="s">
        <v>8</v>
      </c>
      <c r="P236" s="24" t="s">
        <v>7</v>
      </c>
      <c r="Q236" s="20" t="s">
        <v>39</v>
      </c>
      <c r="R236" s="21">
        <v>2</v>
      </c>
      <c r="S236" s="21">
        <v>1.7</v>
      </c>
      <c r="T236" s="21">
        <v>2</v>
      </c>
      <c r="U236" s="21">
        <v>2.2999999999999998</v>
      </c>
      <c r="V236" s="21">
        <v>2.6</v>
      </c>
      <c r="W236" s="21">
        <v>2.6</v>
      </c>
      <c r="X236" s="21">
        <v>2.4</v>
      </c>
      <c r="Y236" s="21"/>
      <c r="AA236" s="22" t="s">
        <v>8</v>
      </c>
      <c r="AB236" s="24" t="s">
        <v>7</v>
      </c>
      <c r="AC236" s="20" t="s">
        <v>39</v>
      </c>
      <c r="AD236" s="14">
        <v>44230</v>
      </c>
      <c r="AE236" s="14">
        <v>41662.885999999999</v>
      </c>
      <c r="AF236" s="14">
        <v>48617.599999999999</v>
      </c>
      <c r="AG236" s="14">
        <v>56814.83</v>
      </c>
      <c r="AH236" s="14">
        <v>60967.608</v>
      </c>
      <c r="AI236" s="14">
        <v>60777.599999999999</v>
      </c>
      <c r="AJ236" s="14">
        <v>55808.495999999999</v>
      </c>
      <c r="AK236" s="21"/>
    </row>
    <row r="237" spans="3:37" s="11" customFormat="1" ht="12" x14ac:dyDescent="0.2">
      <c r="C237" s="23" t="s">
        <v>8</v>
      </c>
      <c r="D237" s="48" t="s">
        <v>7</v>
      </c>
      <c r="E237" s="17" t="s">
        <v>37</v>
      </c>
      <c r="F237" s="13">
        <v>72058</v>
      </c>
      <c r="G237" s="13">
        <v>62729</v>
      </c>
      <c r="H237" s="13">
        <v>62377</v>
      </c>
      <c r="I237" s="13">
        <v>59937</v>
      </c>
      <c r="J237" s="13">
        <v>55702</v>
      </c>
      <c r="K237" s="13">
        <v>42031</v>
      </c>
      <c r="L237" s="13">
        <v>40694</v>
      </c>
      <c r="M237" s="13"/>
      <c r="O237" s="23" t="s">
        <v>8</v>
      </c>
      <c r="P237" s="25" t="s">
        <v>7</v>
      </c>
      <c r="Q237" s="17" t="s">
        <v>37</v>
      </c>
      <c r="R237" s="18">
        <v>8.8000000000000007</v>
      </c>
      <c r="S237" s="18">
        <v>10.9</v>
      </c>
      <c r="T237" s="18">
        <v>9.5</v>
      </c>
      <c r="U237" s="18">
        <v>11.1</v>
      </c>
      <c r="V237" s="18">
        <v>12.1</v>
      </c>
      <c r="W237" s="18">
        <v>15.1</v>
      </c>
      <c r="X237" s="18">
        <v>13.8</v>
      </c>
      <c r="Y237" s="18"/>
      <c r="AA237" s="23" t="s">
        <v>8</v>
      </c>
      <c r="AB237" s="25" t="s">
        <v>7</v>
      </c>
      <c r="AC237" s="17" t="s">
        <v>37</v>
      </c>
      <c r="AD237" s="13">
        <v>12682.208000000001</v>
      </c>
      <c r="AE237" s="13">
        <v>13674.921999999999</v>
      </c>
      <c r="AF237" s="13">
        <v>11851.63</v>
      </c>
      <c r="AG237" s="13">
        <v>13306.013999999999</v>
      </c>
      <c r="AH237" s="13">
        <v>13479.883999999998</v>
      </c>
      <c r="AI237" s="13">
        <v>12693.361999999999</v>
      </c>
      <c r="AJ237" s="13">
        <v>11231.544000000002</v>
      </c>
      <c r="AK237" s="18"/>
    </row>
    <row r="238" spans="3:37" s="11" customFormat="1" ht="12" x14ac:dyDescent="0.2">
      <c r="C238" s="23" t="s">
        <v>8</v>
      </c>
      <c r="D238" s="48" t="s">
        <v>7</v>
      </c>
      <c r="E238" s="17" t="s">
        <v>38</v>
      </c>
      <c r="F238" s="13">
        <v>347949</v>
      </c>
      <c r="G238" s="13">
        <v>397194</v>
      </c>
      <c r="H238" s="13">
        <v>402105</v>
      </c>
      <c r="I238" s="13">
        <v>388672</v>
      </c>
      <c r="J238" s="13">
        <v>348959</v>
      </c>
      <c r="K238" s="13">
        <v>296008</v>
      </c>
      <c r="L238" s="13">
        <v>274321</v>
      </c>
      <c r="M238" s="13"/>
      <c r="O238" s="23" t="s">
        <v>8</v>
      </c>
      <c r="P238" s="25" t="s">
        <v>7</v>
      </c>
      <c r="Q238" s="17" t="s">
        <v>38</v>
      </c>
      <c r="R238" s="18">
        <v>4.0999999999999996</v>
      </c>
      <c r="S238" s="18">
        <v>4.3</v>
      </c>
      <c r="T238" s="18">
        <v>3.5</v>
      </c>
      <c r="U238" s="18">
        <v>4.2</v>
      </c>
      <c r="V238" s="18">
        <v>5.0999999999999996</v>
      </c>
      <c r="W238" s="18">
        <v>5.7</v>
      </c>
      <c r="X238" s="18">
        <v>5.3</v>
      </c>
      <c r="Y238" s="18"/>
      <c r="AA238" s="23" t="s">
        <v>8</v>
      </c>
      <c r="AB238" s="25" t="s">
        <v>7</v>
      </c>
      <c r="AC238" s="17" t="s">
        <v>38</v>
      </c>
      <c r="AD238" s="13">
        <v>28531.817999999999</v>
      </c>
      <c r="AE238" s="13">
        <v>34158.684000000001</v>
      </c>
      <c r="AF238" s="13">
        <v>28147.35</v>
      </c>
      <c r="AG238" s="13">
        <v>32648.448000000004</v>
      </c>
      <c r="AH238" s="13">
        <v>35593.817999999999</v>
      </c>
      <c r="AI238" s="13">
        <v>33744.912000000004</v>
      </c>
      <c r="AJ238" s="13">
        <v>29078.026000000002</v>
      </c>
      <c r="AK238" s="18"/>
    </row>
    <row r="239" spans="3:37" s="11" customFormat="1" ht="12" x14ac:dyDescent="0.2">
      <c r="C239" s="23" t="s">
        <v>8</v>
      </c>
      <c r="D239" s="48" t="s">
        <v>7</v>
      </c>
      <c r="E239" s="17" t="s">
        <v>40</v>
      </c>
      <c r="F239" s="13"/>
      <c r="G239" s="13"/>
      <c r="H239" s="13">
        <v>501717</v>
      </c>
      <c r="I239" s="13">
        <v>498875</v>
      </c>
      <c r="J239" s="13">
        <v>455867</v>
      </c>
      <c r="K239" s="13">
        <v>458923</v>
      </c>
      <c r="L239" s="13">
        <v>418449</v>
      </c>
      <c r="M239" s="13"/>
      <c r="O239" s="23" t="s">
        <v>8</v>
      </c>
      <c r="P239" s="25" t="s">
        <v>7</v>
      </c>
      <c r="Q239" s="17" t="s">
        <v>40</v>
      </c>
      <c r="R239" s="18"/>
      <c r="S239" s="18"/>
      <c r="T239" s="18">
        <v>3.1</v>
      </c>
      <c r="U239" s="18">
        <v>3.6</v>
      </c>
      <c r="V239" s="18">
        <v>4</v>
      </c>
      <c r="W239" s="18">
        <v>4.3</v>
      </c>
      <c r="X239" s="18">
        <v>4.2</v>
      </c>
      <c r="Y239" s="18"/>
      <c r="AA239" s="23" t="s">
        <v>8</v>
      </c>
      <c r="AB239" s="25" t="s">
        <v>7</v>
      </c>
      <c r="AC239" s="17" t="s">
        <v>40</v>
      </c>
      <c r="AD239" s="13">
        <v>0</v>
      </c>
      <c r="AE239" s="13">
        <v>0</v>
      </c>
      <c r="AF239" s="13">
        <v>31106.453999999998</v>
      </c>
      <c r="AG239" s="13">
        <v>35919</v>
      </c>
      <c r="AH239" s="13">
        <v>36469.360000000001</v>
      </c>
      <c r="AI239" s="13">
        <v>39467.377999999997</v>
      </c>
      <c r="AJ239" s="13">
        <v>35149.716</v>
      </c>
      <c r="AK239" s="18"/>
    </row>
    <row r="240" spans="3:37" s="11" customFormat="1" ht="12" x14ac:dyDescent="0.2">
      <c r="C240" s="23" t="s">
        <v>8</v>
      </c>
      <c r="D240" s="48" t="s">
        <v>7</v>
      </c>
      <c r="E240" s="17" t="s">
        <v>41</v>
      </c>
      <c r="F240" s="13"/>
      <c r="G240" s="13"/>
      <c r="H240" s="13">
        <v>161028</v>
      </c>
      <c r="I240" s="13">
        <v>172063</v>
      </c>
      <c r="J240" s="13">
        <v>195124</v>
      </c>
      <c r="K240" s="13">
        <v>243082</v>
      </c>
      <c r="L240" s="13">
        <v>266810</v>
      </c>
      <c r="M240" s="13"/>
      <c r="O240" s="23" t="s">
        <v>8</v>
      </c>
      <c r="P240" s="25" t="s">
        <v>7</v>
      </c>
      <c r="Q240" s="17" t="s">
        <v>41</v>
      </c>
      <c r="R240" s="18"/>
      <c r="S240" s="18"/>
      <c r="T240" s="18">
        <v>5.9</v>
      </c>
      <c r="U240" s="18">
        <v>6.6</v>
      </c>
      <c r="V240" s="18">
        <v>7.2</v>
      </c>
      <c r="W240" s="18">
        <v>6.6</v>
      </c>
      <c r="X240" s="18">
        <v>5.3</v>
      </c>
      <c r="Y240" s="18"/>
      <c r="AA240" s="23" t="s">
        <v>8</v>
      </c>
      <c r="AB240" s="25" t="s">
        <v>7</v>
      </c>
      <c r="AC240" s="17" t="s">
        <v>41</v>
      </c>
      <c r="AD240" s="13">
        <v>0</v>
      </c>
      <c r="AE240" s="13">
        <v>0</v>
      </c>
      <c r="AF240" s="13">
        <v>19001.304</v>
      </c>
      <c r="AG240" s="13">
        <v>22712.316000000003</v>
      </c>
      <c r="AH240" s="13">
        <v>28097.856</v>
      </c>
      <c r="AI240" s="13">
        <v>32086.824000000001</v>
      </c>
      <c r="AJ240" s="13">
        <v>28281.86</v>
      </c>
      <c r="AK240" s="18"/>
    </row>
    <row r="241" spans="3:119" s="11" customFormat="1" ht="12" x14ac:dyDescent="0.2">
      <c r="C241" s="23" t="s">
        <v>8</v>
      </c>
      <c r="D241" s="48" t="s">
        <v>7</v>
      </c>
      <c r="E241" s="17" t="s">
        <v>42</v>
      </c>
      <c r="F241" s="13">
        <v>589862</v>
      </c>
      <c r="G241" s="13">
        <v>677034</v>
      </c>
      <c r="H241" s="13">
        <v>662745</v>
      </c>
      <c r="I241" s="13">
        <v>670938</v>
      </c>
      <c r="J241" s="13">
        <v>650991</v>
      </c>
      <c r="K241" s="13">
        <v>702005</v>
      </c>
      <c r="L241" s="13">
        <v>685259</v>
      </c>
      <c r="M241" s="13"/>
      <c r="O241" s="23" t="s">
        <v>8</v>
      </c>
      <c r="P241" s="25" t="s">
        <v>7</v>
      </c>
      <c r="Q241" s="17" t="s">
        <v>42</v>
      </c>
      <c r="R241" s="18">
        <v>3.1</v>
      </c>
      <c r="S241" s="18">
        <v>3.5</v>
      </c>
      <c r="T241" s="18">
        <v>3.1</v>
      </c>
      <c r="U241" s="18">
        <v>3.4</v>
      </c>
      <c r="V241" s="18">
        <v>3.8</v>
      </c>
      <c r="W241" s="18">
        <v>3.9</v>
      </c>
      <c r="X241" s="18">
        <v>3.6</v>
      </c>
      <c r="Y241" s="18"/>
      <c r="AA241" s="23" t="s">
        <v>8</v>
      </c>
      <c r="AB241" s="25" t="s">
        <v>7</v>
      </c>
      <c r="AC241" s="17" t="s">
        <v>42</v>
      </c>
      <c r="AD241" s="13">
        <v>36571.443999999996</v>
      </c>
      <c r="AE241" s="13">
        <v>47392.38</v>
      </c>
      <c r="AF241" s="13">
        <v>41090.19</v>
      </c>
      <c r="AG241" s="13">
        <v>45623.783999999992</v>
      </c>
      <c r="AH241" s="13">
        <v>49475.315999999999</v>
      </c>
      <c r="AI241" s="13">
        <v>54756.39</v>
      </c>
      <c r="AJ241" s="13">
        <v>49338.648000000001</v>
      </c>
      <c r="AK241" s="18"/>
    </row>
    <row r="242" spans="3:119" s="11" customFormat="1" ht="12" x14ac:dyDescent="0.2">
      <c r="C242" s="23" t="s">
        <v>8</v>
      </c>
      <c r="D242" s="48" t="s">
        <v>7</v>
      </c>
      <c r="E242" s="17" t="s">
        <v>43</v>
      </c>
      <c r="F242" s="6">
        <v>95881</v>
      </c>
      <c r="G242" s="13">
        <v>88422</v>
      </c>
      <c r="H242" s="13">
        <v>88213</v>
      </c>
      <c r="I242" s="13">
        <v>115558</v>
      </c>
      <c r="J242" s="13">
        <v>116802</v>
      </c>
      <c r="K242" s="13">
        <v>128756</v>
      </c>
      <c r="L242" s="13">
        <v>162403</v>
      </c>
      <c r="M242" s="13"/>
      <c r="O242" s="23" t="s">
        <v>8</v>
      </c>
      <c r="P242" s="25" t="s">
        <v>7</v>
      </c>
      <c r="Q242" s="17" t="s">
        <v>43</v>
      </c>
      <c r="R242" s="11">
        <v>7.5</v>
      </c>
      <c r="S242" s="18">
        <v>9</v>
      </c>
      <c r="T242" s="18">
        <v>8</v>
      </c>
      <c r="U242" s="18">
        <v>8.1</v>
      </c>
      <c r="V242" s="18">
        <v>9</v>
      </c>
      <c r="W242" s="18">
        <v>8.3000000000000007</v>
      </c>
      <c r="X242" s="18">
        <v>7</v>
      </c>
      <c r="Y242" s="18"/>
      <c r="AA242" s="23" t="s">
        <v>8</v>
      </c>
      <c r="AB242" s="25" t="s">
        <v>7</v>
      </c>
      <c r="AC242" s="17" t="s">
        <v>43</v>
      </c>
      <c r="AD242" s="13">
        <v>14382.15</v>
      </c>
      <c r="AE242" s="13">
        <v>15915.96</v>
      </c>
      <c r="AF242" s="13">
        <v>14114.08</v>
      </c>
      <c r="AG242" s="13">
        <v>18720.395999999997</v>
      </c>
      <c r="AH242" s="13">
        <v>21024.36</v>
      </c>
      <c r="AI242" s="13">
        <v>21373.495999999999</v>
      </c>
      <c r="AJ242" s="13">
        <v>22736.42</v>
      </c>
      <c r="AK242" s="18"/>
    </row>
    <row r="243" spans="3:119" s="19" customFormat="1" ht="12" x14ac:dyDescent="0.2">
      <c r="C243" s="22" t="s">
        <v>9</v>
      </c>
      <c r="D243" s="49" t="s">
        <v>7</v>
      </c>
      <c r="E243" s="20" t="s">
        <v>39</v>
      </c>
      <c r="F243" s="14">
        <v>553543</v>
      </c>
      <c r="G243" s="14">
        <v>607685</v>
      </c>
      <c r="H243" s="14">
        <v>600269</v>
      </c>
      <c r="I243" s="14">
        <v>615026</v>
      </c>
      <c r="J243" s="14">
        <v>597197</v>
      </c>
      <c r="K243" s="14">
        <v>615073</v>
      </c>
      <c r="L243" s="14">
        <v>626151</v>
      </c>
      <c r="M243" s="14"/>
      <c r="O243" s="22" t="s">
        <v>9</v>
      </c>
      <c r="P243" s="24" t="s">
        <v>7</v>
      </c>
      <c r="Q243" s="20" t="s">
        <v>39</v>
      </c>
      <c r="R243" s="21">
        <v>3.1</v>
      </c>
      <c r="S243" s="21">
        <v>3.5</v>
      </c>
      <c r="T243" s="21">
        <v>3.1</v>
      </c>
      <c r="U243" s="21">
        <v>3.4</v>
      </c>
      <c r="V243" s="21">
        <v>3.8</v>
      </c>
      <c r="W243" s="21">
        <v>3.9</v>
      </c>
      <c r="X243" s="21">
        <v>3.6</v>
      </c>
      <c r="Y243" s="21"/>
      <c r="AA243" s="22" t="s">
        <v>9</v>
      </c>
      <c r="AB243" s="24" t="s">
        <v>7</v>
      </c>
      <c r="AC243" s="20" t="s">
        <v>39</v>
      </c>
      <c r="AD243" s="14">
        <v>34319.665999999997</v>
      </c>
      <c r="AE243" s="14">
        <v>42537.95</v>
      </c>
      <c r="AF243" s="14">
        <v>37216.678</v>
      </c>
      <c r="AG243" s="14">
        <v>41821.767999999996</v>
      </c>
      <c r="AH243" s="14">
        <v>45386.972000000002</v>
      </c>
      <c r="AI243" s="14">
        <v>47975.693999999996</v>
      </c>
      <c r="AJ243" s="14">
        <v>45082.872000000003</v>
      </c>
      <c r="AK243" s="21"/>
    </row>
    <row r="244" spans="3:119" s="11" customFormat="1" ht="12" x14ac:dyDescent="0.2">
      <c r="C244" s="23" t="s">
        <v>9</v>
      </c>
      <c r="D244" s="48" t="s">
        <v>7</v>
      </c>
      <c r="E244" s="17" t="s">
        <v>37</v>
      </c>
      <c r="F244" s="13">
        <v>42848</v>
      </c>
      <c r="G244" s="13">
        <v>28941</v>
      </c>
      <c r="H244" s="13">
        <v>36702</v>
      </c>
      <c r="I244" s="13">
        <v>30731</v>
      </c>
      <c r="J244" s="13">
        <v>28403</v>
      </c>
      <c r="K244" s="13">
        <v>25735</v>
      </c>
      <c r="L244" s="13">
        <v>27151</v>
      </c>
      <c r="M244" s="13"/>
      <c r="O244" s="23" t="s">
        <v>9</v>
      </c>
      <c r="P244" s="25" t="s">
        <v>7</v>
      </c>
      <c r="Q244" s="17" t="s">
        <v>37</v>
      </c>
      <c r="R244" s="18">
        <v>11.7</v>
      </c>
      <c r="S244" s="18">
        <v>17</v>
      </c>
      <c r="T244" s="18">
        <v>12.5</v>
      </c>
      <c r="U244" s="18">
        <v>15.1</v>
      </c>
      <c r="V244" s="18">
        <v>18</v>
      </c>
      <c r="W244" s="18">
        <v>19.100000000000001</v>
      </c>
      <c r="X244" s="18">
        <v>17.5</v>
      </c>
      <c r="Y244" s="18"/>
      <c r="AA244" s="23" t="s">
        <v>9</v>
      </c>
      <c r="AB244" s="25" t="s">
        <v>7</v>
      </c>
      <c r="AC244" s="17" t="s">
        <v>37</v>
      </c>
      <c r="AD244" s="13">
        <v>10026.431999999999</v>
      </c>
      <c r="AE244" s="13">
        <v>9839.94</v>
      </c>
      <c r="AF244" s="13">
        <v>9175.5</v>
      </c>
      <c r="AG244" s="13">
        <v>9280.7619999999988</v>
      </c>
      <c r="AH244" s="13">
        <v>10225.08</v>
      </c>
      <c r="AI244" s="13">
        <v>9830.77</v>
      </c>
      <c r="AJ244" s="13">
        <v>9502.85</v>
      </c>
      <c r="AK244" s="18"/>
    </row>
    <row r="245" spans="3:119" s="11" customFormat="1" ht="12" x14ac:dyDescent="0.2">
      <c r="C245" s="23" t="s">
        <v>9</v>
      </c>
      <c r="D245" s="48" t="s">
        <v>7</v>
      </c>
      <c r="E245" s="17" t="s">
        <v>38</v>
      </c>
      <c r="F245" s="13">
        <v>170412</v>
      </c>
      <c r="G245" s="13">
        <v>181034</v>
      </c>
      <c r="H245" s="13">
        <v>176039</v>
      </c>
      <c r="I245" s="13">
        <v>164922</v>
      </c>
      <c r="J245" s="13">
        <v>164410</v>
      </c>
      <c r="K245" s="13">
        <v>132239</v>
      </c>
      <c r="L245" s="13">
        <v>114006</v>
      </c>
      <c r="M245" s="13"/>
      <c r="O245" s="23" t="s">
        <v>9</v>
      </c>
      <c r="P245" s="25" t="s">
        <v>7</v>
      </c>
      <c r="Q245" s="17" t="s">
        <v>38</v>
      </c>
      <c r="R245" s="18">
        <v>5.9</v>
      </c>
      <c r="S245" s="18">
        <v>6.8</v>
      </c>
      <c r="T245" s="18">
        <v>5.9</v>
      </c>
      <c r="U245" s="18">
        <v>6.6</v>
      </c>
      <c r="V245" s="18">
        <v>7.2</v>
      </c>
      <c r="W245" s="18">
        <v>8.3000000000000007</v>
      </c>
      <c r="X245" s="18">
        <v>8.6</v>
      </c>
      <c r="Y245" s="18"/>
      <c r="AA245" s="23" t="s">
        <v>9</v>
      </c>
      <c r="AB245" s="25" t="s">
        <v>7</v>
      </c>
      <c r="AC245" s="17" t="s">
        <v>38</v>
      </c>
      <c r="AD245" s="13">
        <v>20108.616000000002</v>
      </c>
      <c r="AE245" s="13">
        <v>24620.624</v>
      </c>
      <c r="AF245" s="13">
        <v>20772.602000000003</v>
      </c>
      <c r="AG245" s="13">
        <v>21769.703999999998</v>
      </c>
      <c r="AH245" s="13">
        <v>23675.040000000001</v>
      </c>
      <c r="AI245" s="13">
        <v>21951.674000000003</v>
      </c>
      <c r="AJ245" s="13">
        <v>19609.031999999999</v>
      </c>
      <c r="AK245" s="18"/>
    </row>
    <row r="246" spans="3:119" s="11" customFormat="1" ht="12" x14ac:dyDescent="0.2">
      <c r="C246" s="23" t="s">
        <v>9</v>
      </c>
      <c r="D246" s="48" t="s">
        <v>7</v>
      </c>
      <c r="E246" s="17" t="s">
        <v>40</v>
      </c>
      <c r="F246" s="13"/>
      <c r="G246" s="13"/>
      <c r="H246" s="13">
        <v>244645</v>
      </c>
      <c r="I246" s="13">
        <v>257479</v>
      </c>
      <c r="J246" s="13">
        <v>221316</v>
      </c>
      <c r="K246" s="13">
        <v>248328</v>
      </c>
      <c r="L246" s="13">
        <v>211672</v>
      </c>
      <c r="M246" s="13"/>
      <c r="O246" s="23" t="s">
        <v>9</v>
      </c>
      <c r="P246" s="25" t="s">
        <v>7</v>
      </c>
      <c r="Q246" s="17" t="s">
        <v>40</v>
      </c>
      <c r="R246" s="18"/>
      <c r="S246" s="18"/>
      <c r="T246" s="18">
        <v>5.0999999999999996</v>
      </c>
      <c r="U246" s="18">
        <v>5</v>
      </c>
      <c r="V246" s="18">
        <v>6.2</v>
      </c>
      <c r="W246" s="18">
        <v>6.6</v>
      </c>
      <c r="X246" s="18">
        <v>6.1</v>
      </c>
      <c r="Y246" s="18"/>
      <c r="AA246" s="23" t="s">
        <v>9</v>
      </c>
      <c r="AB246" s="25" t="s">
        <v>7</v>
      </c>
      <c r="AC246" s="17" t="s">
        <v>40</v>
      </c>
      <c r="AD246" s="13">
        <v>0</v>
      </c>
      <c r="AE246" s="13">
        <v>0</v>
      </c>
      <c r="AF246" s="13">
        <v>24953.79</v>
      </c>
      <c r="AG246" s="13">
        <v>25747.9</v>
      </c>
      <c r="AH246" s="13">
        <v>27443.183999999997</v>
      </c>
      <c r="AI246" s="13">
        <v>32779.295999999995</v>
      </c>
      <c r="AJ246" s="13">
        <v>25823.984</v>
      </c>
      <c r="AK246" s="18"/>
    </row>
    <row r="247" spans="3:119" s="11" customFormat="1" ht="12" x14ac:dyDescent="0.2">
      <c r="C247" s="23" t="s">
        <v>9</v>
      </c>
      <c r="D247" s="48" t="s">
        <v>7</v>
      </c>
      <c r="E247" s="17" t="s">
        <v>41</v>
      </c>
      <c r="F247" s="13"/>
      <c r="G247" s="13"/>
      <c r="H247" s="13">
        <v>90440</v>
      </c>
      <c r="I247" s="13">
        <v>100693</v>
      </c>
      <c r="J247" s="13">
        <v>113368</v>
      </c>
      <c r="K247" s="13">
        <v>138728</v>
      </c>
      <c r="L247" s="13">
        <v>174712</v>
      </c>
      <c r="M247" s="13"/>
      <c r="O247" s="23" t="s">
        <v>9</v>
      </c>
      <c r="P247" s="25" t="s">
        <v>7</v>
      </c>
      <c r="Q247" s="17" t="s">
        <v>41</v>
      </c>
      <c r="R247" s="18"/>
      <c r="S247" s="18"/>
      <c r="T247" s="18">
        <v>7.7</v>
      </c>
      <c r="U247" s="18">
        <v>8.1</v>
      </c>
      <c r="V247" s="18">
        <v>9</v>
      </c>
      <c r="W247" s="18">
        <v>8.3000000000000007</v>
      </c>
      <c r="X247" s="18">
        <v>7</v>
      </c>
      <c r="Y247" s="18"/>
      <c r="AA247" s="23" t="s">
        <v>9</v>
      </c>
      <c r="AB247" s="25" t="s">
        <v>7</v>
      </c>
      <c r="AC247" s="17" t="s">
        <v>41</v>
      </c>
      <c r="AD247" s="13">
        <v>0</v>
      </c>
      <c r="AE247" s="13">
        <v>0</v>
      </c>
      <c r="AF247" s="13">
        <v>13927.76</v>
      </c>
      <c r="AG247" s="13">
        <v>16312.265999999998</v>
      </c>
      <c r="AH247" s="13">
        <v>20406.240000000002</v>
      </c>
      <c r="AI247" s="13">
        <v>23028.848000000002</v>
      </c>
      <c r="AJ247" s="13">
        <v>24459.68</v>
      </c>
      <c r="AK247" s="18"/>
    </row>
    <row r="248" spans="3:119" s="11" customFormat="1" ht="12" x14ac:dyDescent="0.2">
      <c r="C248" s="23" t="s">
        <v>9</v>
      </c>
      <c r="D248" s="48" t="s">
        <v>7</v>
      </c>
      <c r="E248" s="17" t="s">
        <v>42</v>
      </c>
      <c r="F248" s="13">
        <v>285626</v>
      </c>
      <c r="G248" s="13">
        <v>349456</v>
      </c>
      <c r="H248" s="13">
        <v>335085</v>
      </c>
      <c r="I248" s="13">
        <v>358172</v>
      </c>
      <c r="J248" s="13">
        <v>334684</v>
      </c>
      <c r="K248" s="13">
        <v>387056</v>
      </c>
      <c r="L248" s="13">
        <v>386384</v>
      </c>
      <c r="M248" s="13"/>
      <c r="O248" s="23" t="s">
        <v>9</v>
      </c>
      <c r="P248" s="25" t="s">
        <v>7</v>
      </c>
      <c r="Q248" s="17" t="s">
        <v>42</v>
      </c>
      <c r="R248" s="18">
        <v>4.5</v>
      </c>
      <c r="S248" s="18">
        <v>4.7</v>
      </c>
      <c r="T248" s="18">
        <v>4.0999999999999996</v>
      </c>
      <c r="U248" s="18">
        <v>4.2</v>
      </c>
      <c r="V248" s="18">
        <v>5.0999999999999996</v>
      </c>
      <c r="W248" s="18">
        <v>4.9000000000000004</v>
      </c>
      <c r="X248" s="18">
        <v>4.5</v>
      </c>
      <c r="Y248" s="18"/>
      <c r="AA248" s="23" t="s">
        <v>9</v>
      </c>
      <c r="AB248" s="25" t="s">
        <v>7</v>
      </c>
      <c r="AC248" s="17" t="s">
        <v>42</v>
      </c>
      <c r="AD248" s="13">
        <v>25706.34</v>
      </c>
      <c r="AE248" s="13">
        <v>32848.864000000001</v>
      </c>
      <c r="AF248" s="13">
        <v>27476.969999999994</v>
      </c>
      <c r="AG248" s="13">
        <v>30086.448000000004</v>
      </c>
      <c r="AH248" s="13">
        <v>34137.767999999996</v>
      </c>
      <c r="AI248" s="13">
        <v>37931.488000000005</v>
      </c>
      <c r="AJ248" s="13">
        <v>34774.559999999998</v>
      </c>
      <c r="AK248" s="18"/>
    </row>
    <row r="249" spans="3:119" s="11" customFormat="1" ht="12" x14ac:dyDescent="0.2">
      <c r="C249" s="23" t="s">
        <v>9</v>
      </c>
      <c r="D249" s="48" t="s">
        <v>7</v>
      </c>
      <c r="E249" s="17" t="s">
        <v>43</v>
      </c>
      <c r="F249" s="57">
        <v>54657</v>
      </c>
      <c r="G249" s="13">
        <v>48254</v>
      </c>
      <c r="H249" s="13">
        <v>52443</v>
      </c>
      <c r="I249" s="13">
        <v>61201</v>
      </c>
      <c r="J249" s="13">
        <v>69700</v>
      </c>
      <c r="K249" s="13">
        <v>70043</v>
      </c>
      <c r="L249" s="13">
        <v>98610</v>
      </c>
      <c r="M249" s="13"/>
      <c r="O249" s="23" t="s">
        <v>9</v>
      </c>
      <c r="P249" s="25" t="s">
        <v>7</v>
      </c>
      <c r="Q249" s="17" t="s">
        <v>43</v>
      </c>
      <c r="R249" s="11">
        <v>10.5</v>
      </c>
      <c r="S249" s="18">
        <v>12.6</v>
      </c>
      <c r="T249" s="18">
        <v>10.4</v>
      </c>
      <c r="U249" s="18">
        <v>10.6</v>
      </c>
      <c r="V249" s="18">
        <v>11.2</v>
      </c>
      <c r="W249" s="18">
        <v>11.3</v>
      </c>
      <c r="X249" s="18">
        <v>8.8000000000000007</v>
      </c>
      <c r="Y249" s="18"/>
      <c r="AA249" s="23" t="s">
        <v>9</v>
      </c>
      <c r="AB249" s="25" t="s">
        <v>7</v>
      </c>
      <c r="AC249" s="17" t="s">
        <v>43</v>
      </c>
      <c r="AD249" s="13">
        <v>11477.97</v>
      </c>
      <c r="AE249" s="13">
        <v>12160.008</v>
      </c>
      <c r="AF249" s="13">
        <v>10908.144000000002</v>
      </c>
      <c r="AG249" s="13">
        <v>12974.611999999999</v>
      </c>
      <c r="AH249" s="13">
        <v>15612.8</v>
      </c>
      <c r="AI249" s="13">
        <v>15829.718000000001</v>
      </c>
      <c r="AJ249" s="13">
        <v>17355.36</v>
      </c>
      <c r="AK249" s="18"/>
    </row>
    <row r="250" spans="3:119" s="19" customFormat="1" ht="12" x14ac:dyDescent="0.2">
      <c r="C250" s="22" t="s">
        <v>10</v>
      </c>
      <c r="D250" s="49" t="s">
        <v>7</v>
      </c>
      <c r="E250" s="20" t="s">
        <v>39</v>
      </c>
      <c r="F250" s="14">
        <v>552207</v>
      </c>
      <c r="G250" s="14">
        <v>617694</v>
      </c>
      <c r="H250" s="14">
        <v>615171</v>
      </c>
      <c r="I250" s="14">
        <v>620079</v>
      </c>
      <c r="J250" s="14">
        <v>575257</v>
      </c>
      <c r="K250" s="14">
        <v>553727</v>
      </c>
      <c r="L250" s="14">
        <v>536526</v>
      </c>
      <c r="M250" s="14"/>
      <c r="O250" s="22" t="s">
        <v>10</v>
      </c>
      <c r="P250" s="24" t="s">
        <v>7</v>
      </c>
      <c r="Q250" s="20" t="s">
        <v>39</v>
      </c>
      <c r="R250" s="21">
        <v>3.1</v>
      </c>
      <c r="S250" s="21">
        <v>3.5</v>
      </c>
      <c r="T250" s="21">
        <v>3.1</v>
      </c>
      <c r="U250" s="21">
        <v>3.4</v>
      </c>
      <c r="V250" s="21">
        <v>3.8</v>
      </c>
      <c r="W250" s="21">
        <v>3.9</v>
      </c>
      <c r="X250" s="21">
        <v>3.6</v>
      </c>
      <c r="Y250" s="21"/>
      <c r="AA250" s="22" t="s">
        <v>10</v>
      </c>
      <c r="AB250" s="24" t="s">
        <v>7</v>
      </c>
      <c r="AC250" s="20" t="s">
        <v>39</v>
      </c>
      <c r="AD250" s="14">
        <v>34236.834000000003</v>
      </c>
      <c r="AE250" s="14">
        <v>43238.58</v>
      </c>
      <c r="AF250" s="14">
        <v>38140.601999999999</v>
      </c>
      <c r="AG250" s="14">
        <v>42165.372000000003</v>
      </c>
      <c r="AH250" s="14">
        <v>43719.531999999999</v>
      </c>
      <c r="AI250" s="14">
        <v>43190.705999999998</v>
      </c>
      <c r="AJ250" s="14">
        <v>38629.872000000003</v>
      </c>
      <c r="AK250" s="21"/>
    </row>
    <row r="251" spans="3:119" s="11" customFormat="1" ht="12" x14ac:dyDescent="0.2">
      <c r="C251" s="23" t="s">
        <v>10</v>
      </c>
      <c r="D251" s="48" t="s">
        <v>7</v>
      </c>
      <c r="E251" s="17" t="s">
        <v>37</v>
      </c>
      <c r="F251" s="13">
        <v>29210</v>
      </c>
      <c r="G251" s="13">
        <v>33788</v>
      </c>
      <c r="H251" s="13">
        <v>25675</v>
      </c>
      <c r="I251" s="13">
        <v>29206</v>
      </c>
      <c r="J251" s="13">
        <v>27299</v>
      </c>
      <c r="K251" s="13">
        <v>16296</v>
      </c>
      <c r="L251" s="13">
        <v>13543</v>
      </c>
      <c r="M251" s="13"/>
      <c r="O251" s="23" t="s">
        <v>10</v>
      </c>
      <c r="P251" s="25" t="s">
        <v>7</v>
      </c>
      <c r="Q251" s="17" t="s">
        <v>37</v>
      </c>
      <c r="R251" s="18">
        <v>14.9</v>
      </c>
      <c r="S251" s="18">
        <v>15.5</v>
      </c>
      <c r="T251" s="18">
        <v>14.8</v>
      </c>
      <c r="U251" s="18">
        <v>16.5</v>
      </c>
      <c r="V251" s="18">
        <v>18</v>
      </c>
      <c r="W251" s="18">
        <v>23.8</v>
      </c>
      <c r="X251" s="18">
        <v>24.3</v>
      </c>
      <c r="Y251" s="18"/>
      <c r="AA251" s="23" t="s">
        <v>10</v>
      </c>
      <c r="AB251" s="25" t="s">
        <v>7</v>
      </c>
      <c r="AC251" s="17" t="s">
        <v>37</v>
      </c>
      <c r="AD251" s="13">
        <v>8704.58</v>
      </c>
      <c r="AE251" s="13">
        <v>10474.280000000001</v>
      </c>
      <c r="AF251" s="13">
        <v>7599.8</v>
      </c>
      <c r="AG251" s="13">
        <v>9637.98</v>
      </c>
      <c r="AH251" s="13">
        <v>9827.64</v>
      </c>
      <c r="AI251" s="13">
        <v>7756.8959999999997</v>
      </c>
      <c r="AJ251" s="13">
        <v>6581.8980000000001</v>
      </c>
      <c r="AK251" s="18"/>
    </row>
    <row r="252" spans="3:119" s="11" customFormat="1" ht="12" x14ac:dyDescent="0.2">
      <c r="C252" s="23" t="s">
        <v>10</v>
      </c>
      <c r="D252" s="48" t="s">
        <v>7</v>
      </c>
      <c r="E252" s="17" t="s">
        <v>38</v>
      </c>
      <c r="F252" s="13">
        <v>177537</v>
      </c>
      <c r="G252" s="13">
        <v>216160</v>
      </c>
      <c r="H252" s="13">
        <v>226066</v>
      </c>
      <c r="I252" s="13">
        <v>223750</v>
      </c>
      <c r="J252" s="13">
        <v>184549</v>
      </c>
      <c r="K252" s="13">
        <v>163769</v>
      </c>
      <c r="L252" s="13">
        <v>160315</v>
      </c>
      <c r="M252" s="13"/>
      <c r="O252" s="23" t="s">
        <v>10</v>
      </c>
      <c r="P252" s="25" t="s">
        <v>7</v>
      </c>
      <c r="Q252" s="17" t="s">
        <v>38</v>
      </c>
      <c r="R252" s="18">
        <v>5.9</v>
      </c>
      <c r="S252" s="18">
        <v>5.9</v>
      </c>
      <c r="T252" s="18">
        <v>5.0999999999999996</v>
      </c>
      <c r="U252" s="18">
        <v>5.7</v>
      </c>
      <c r="V252" s="18">
        <v>7.2</v>
      </c>
      <c r="W252" s="18">
        <v>7.6</v>
      </c>
      <c r="X252" s="18">
        <v>7</v>
      </c>
      <c r="Y252" s="18"/>
      <c r="AA252" s="23" t="s">
        <v>10</v>
      </c>
      <c r="AB252" s="25" t="s">
        <v>7</v>
      </c>
      <c r="AC252" s="17" t="s">
        <v>38</v>
      </c>
      <c r="AD252" s="13">
        <v>20949.366000000002</v>
      </c>
      <c r="AE252" s="13">
        <v>25506.880000000001</v>
      </c>
      <c r="AF252" s="13">
        <v>23058.731999999996</v>
      </c>
      <c r="AG252" s="13">
        <v>25507.5</v>
      </c>
      <c r="AH252" s="13">
        <v>26575.056</v>
      </c>
      <c r="AI252" s="13">
        <v>24892.887999999999</v>
      </c>
      <c r="AJ252" s="13">
        <v>22444.1</v>
      </c>
      <c r="AK252" s="18"/>
    </row>
    <row r="253" spans="3:119" s="11" customFormat="1" ht="12" x14ac:dyDescent="0.2">
      <c r="C253" s="23" t="s">
        <v>10</v>
      </c>
      <c r="D253" s="48" t="s">
        <v>7</v>
      </c>
      <c r="E253" s="17" t="s">
        <v>40</v>
      </c>
      <c r="F253" s="13"/>
      <c r="G253" s="13"/>
      <c r="H253" s="13">
        <v>257072</v>
      </c>
      <c r="I253" s="13">
        <v>241396</v>
      </c>
      <c r="J253" s="13">
        <v>234551</v>
      </c>
      <c r="K253" s="13">
        <v>210595</v>
      </c>
      <c r="L253" s="13">
        <v>206777</v>
      </c>
      <c r="M253" s="13"/>
      <c r="O253" s="23" t="s">
        <v>10</v>
      </c>
      <c r="P253" s="25" t="s">
        <v>7</v>
      </c>
      <c r="Q253" s="17" t="s">
        <v>40</v>
      </c>
      <c r="R253" s="18"/>
      <c r="S253" s="18"/>
      <c r="T253" s="18">
        <v>4.5</v>
      </c>
      <c r="U253" s="18">
        <v>5.7</v>
      </c>
      <c r="V253" s="18">
        <v>6.2</v>
      </c>
      <c r="W253" s="18">
        <v>6.6</v>
      </c>
      <c r="X253" s="18">
        <v>6.1</v>
      </c>
      <c r="Y253" s="18"/>
      <c r="AA253" s="23" t="s">
        <v>10</v>
      </c>
      <c r="AB253" s="25" t="s">
        <v>7</v>
      </c>
      <c r="AC253" s="17" t="s">
        <v>40</v>
      </c>
      <c r="AD253" s="13">
        <v>0</v>
      </c>
      <c r="AE253" s="13">
        <v>0</v>
      </c>
      <c r="AF253" s="13">
        <v>23136.48</v>
      </c>
      <c r="AG253" s="13">
        <v>27519.144</v>
      </c>
      <c r="AH253" s="13">
        <v>29084.324000000001</v>
      </c>
      <c r="AI253" s="13">
        <v>27798.54</v>
      </c>
      <c r="AJ253" s="13">
        <v>25226.793999999998</v>
      </c>
      <c r="AK253" s="18"/>
    </row>
    <row r="254" spans="3:119" s="11" customFormat="1" ht="12" x14ac:dyDescent="0.2">
      <c r="C254" s="23" t="s">
        <v>10</v>
      </c>
      <c r="D254" s="48" t="s">
        <v>7</v>
      </c>
      <c r="E254" s="17" t="s">
        <v>41</v>
      </c>
      <c r="F254" s="13"/>
      <c r="G254" s="13"/>
      <c r="H254" s="13">
        <v>70588</v>
      </c>
      <c r="I254" s="13">
        <v>71370</v>
      </c>
      <c r="J254" s="13">
        <v>81756</v>
      </c>
      <c r="K254" s="13">
        <v>104354</v>
      </c>
      <c r="L254" s="13">
        <v>92098</v>
      </c>
      <c r="M254" s="13"/>
      <c r="O254" s="23" t="s">
        <v>10</v>
      </c>
      <c r="P254" s="25" t="s">
        <v>7</v>
      </c>
      <c r="Q254" s="17" t="s">
        <v>41</v>
      </c>
      <c r="R254" s="18"/>
      <c r="S254" s="18"/>
      <c r="T254" s="18">
        <v>8.8000000000000007</v>
      </c>
      <c r="U254" s="18">
        <v>9.8000000000000007</v>
      </c>
      <c r="V254" s="18">
        <v>10</v>
      </c>
      <c r="W254" s="18">
        <v>9.3000000000000007</v>
      </c>
      <c r="X254" s="18">
        <v>9.1999999999999993</v>
      </c>
      <c r="Y254" s="18"/>
      <c r="AA254" s="23" t="s">
        <v>10</v>
      </c>
      <c r="AB254" s="25" t="s">
        <v>7</v>
      </c>
      <c r="AC254" s="17" t="s">
        <v>41</v>
      </c>
      <c r="AD254" s="13">
        <v>0</v>
      </c>
      <c r="AE254" s="13">
        <v>0</v>
      </c>
      <c r="AF254" s="13">
        <v>12423.488000000001</v>
      </c>
      <c r="AG254" s="13">
        <v>13988.52</v>
      </c>
      <c r="AH254" s="13">
        <v>16351.2</v>
      </c>
      <c r="AI254" s="13">
        <v>19409.844000000001</v>
      </c>
      <c r="AJ254" s="13">
        <v>16946.031999999999</v>
      </c>
      <c r="AK254" s="18"/>
    </row>
    <row r="255" spans="3:119" s="11" customFormat="1" ht="12" x14ac:dyDescent="0.2">
      <c r="C255" s="23" t="s">
        <v>10</v>
      </c>
      <c r="D255" s="48" t="s">
        <v>7</v>
      </c>
      <c r="E255" s="17" t="s">
        <v>42</v>
      </c>
      <c r="F255" s="13">
        <v>304236</v>
      </c>
      <c r="G255" s="13">
        <v>327578</v>
      </c>
      <c r="H255" s="13">
        <v>327660</v>
      </c>
      <c r="I255" s="13">
        <v>312766</v>
      </c>
      <c r="J255" s="13">
        <v>316307</v>
      </c>
      <c r="K255" s="13">
        <v>314949</v>
      </c>
      <c r="L255" s="13">
        <v>298875</v>
      </c>
      <c r="M255" s="13"/>
      <c r="O255" s="23" t="s">
        <v>10</v>
      </c>
      <c r="P255" s="25" t="s">
        <v>7</v>
      </c>
      <c r="Q255" s="17" t="s">
        <v>42</v>
      </c>
      <c r="R255" s="18">
        <v>4.0999999999999996</v>
      </c>
      <c r="S255" s="18">
        <v>4.7</v>
      </c>
      <c r="T255" s="18">
        <v>4.0999999999999996</v>
      </c>
      <c r="U255" s="18">
        <v>4.5</v>
      </c>
      <c r="V255" s="18">
        <v>5.0999999999999996</v>
      </c>
      <c r="W255" s="18">
        <v>5.2</v>
      </c>
      <c r="X255" s="18">
        <v>5.3</v>
      </c>
      <c r="Y255" s="18"/>
      <c r="AA255" s="23" t="s">
        <v>10</v>
      </c>
      <c r="AB255" s="25" t="s">
        <v>7</v>
      </c>
      <c r="AC255" s="17" t="s">
        <v>42</v>
      </c>
      <c r="AD255" s="13">
        <v>24947.351999999999</v>
      </c>
      <c r="AE255" s="13">
        <v>30792.332000000002</v>
      </c>
      <c r="AF255" s="13">
        <v>26868.12</v>
      </c>
      <c r="AG255" s="13">
        <v>28148.94</v>
      </c>
      <c r="AH255" s="13">
        <v>32263.313999999998</v>
      </c>
      <c r="AI255" s="13">
        <v>32754.696</v>
      </c>
      <c r="AJ255" s="13">
        <v>31680.75</v>
      </c>
      <c r="AK255" s="18"/>
    </row>
    <row r="256" spans="3:119" s="19" customFormat="1" ht="12" x14ac:dyDescent="0.2">
      <c r="C256" s="23" t="s">
        <v>10</v>
      </c>
      <c r="D256" s="48" t="s">
        <v>7</v>
      </c>
      <c r="E256" s="17" t="s">
        <v>43</v>
      </c>
      <c r="F256" s="57">
        <v>41224</v>
      </c>
      <c r="G256" s="13">
        <v>40168</v>
      </c>
      <c r="H256" s="13">
        <v>35770</v>
      </c>
      <c r="I256" s="13">
        <v>54357</v>
      </c>
      <c r="J256" s="13">
        <v>47102</v>
      </c>
      <c r="K256" s="13">
        <v>58713</v>
      </c>
      <c r="L256" s="13">
        <v>63793</v>
      </c>
      <c r="M256" s="13"/>
      <c r="N256" s="11"/>
      <c r="O256" s="23" t="s">
        <v>10</v>
      </c>
      <c r="P256" s="25" t="s">
        <v>7</v>
      </c>
      <c r="Q256" s="17" t="s">
        <v>43</v>
      </c>
      <c r="R256" s="11">
        <v>11.7</v>
      </c>
      <c r="S256" s="18">
        <v>13.4</v>
      </c>
      <c r="T256" s="18">
        <v>12.5</v>
      </c>
      <c r="U256" s="18">
        <v>11.6</v>
      </c>
      <c r="V256" s="18">
        <v>13.4</v>
      </c>
      <c r="W256" s="18">
        <v>12.8</v>
      </c>
      <c r="X256" s="18">
        <v>11.2</v>
      </c>
      <c r="Y256" s="18"/>
      <c r="Z256" s="11"/>
      <c r="AA256" s="23" t="s">
        <v>10</v>
      </c>
      <c r="AB256" s="25" t="s">
        <v>7</v>
      </c>
      <c r="AC256" s="17" t="s">
        <v>43</v>
      </c>
      <c r="AD256" s="13">
        <v>9646.4159999999993</v>
      </c>
      <c r="AE256" s="13">
        <v>10765.024000000001</v>
      </c>
      <c r="AF256" s="13">
        <v>8942.5</v>
      </c>
      <c r="AG256" s="13">
        <v>12610.823999999999</v>
      </c>
      <c r="AH256" s="13">
        <v>12623.336000000001</v>
      </c>
      <c r="AI256" s="13">
        <v>15030.528</v>
      </c>
      <c r="AJ256" s="13">
        <v>14289.632</v>
      </c>
      <c r="AK256" s="18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</row>
    <row r="257" spans="2:54" x14ac:dyDescent="0.25">
      <c r="F257"/>
    </row>
    <row r="258" spans="2:54" x14ac:dyDescent="0.25">
      <c r="F258"/>
    </row>
    <row r="259" spans="2:54" x14ac:dyDescent="0.25">
      <c r="F259"/>
    </row>
    <row r="260" spans="2:54" ht="26.25" x14ac:dyDescent="0.4">
      <c r="F260" s="16" t="s">
        <v>77</v>
      </c>
    </row>
    <row r="261" spans="2:54" x14ac:dyDescent="0.25">
      <c r="F261" s="1" t="s">
        <v>0</v>
      </c>
      <c r="G261" s="1" t="s">
        <v>14</v>
      </c>
      <c r="H261" s="1" t="s">
        <v>15</v>
      </c>
      <c r="I261" s="1" t="s">
        <v>5</v>
      </c>
      <c r="J261" s="1" t="s">
        <v>11</v>
      </c>
      <c r="K261" s="1" t="s">
        <v>16</v>
      </c>
      <c r="L261" s="1" t="s">
        <v>29</v>
      </c>
      <c r="M261" s="26"/>
      <c r="R261" s="1" t="s">
        <v>0</v>
      </c>
      <c r="S261" s="1" t="s">
        <v>14</v>
      </c>
      <c r="T261" s="1" t="s">
        <v>15</v>
      </c>
      <c r="U261" s="1" t="s">
        <v>5</v>
      </c>
      <c r="V261" s="1" t="s">
        <v>11</v>
      </c>
      <c r="W261" s="1" t="s">
        <v>16</v>
      </c>
      <c r="X261" s="1" t="s">
        <v>29</v>
      </c>
      <c r="AD261" s="1" t="s">
        <v>0</v>
      </c>
      <c r="AE261" s="1" t="s">
        <v>14</v>
      </c>
      <c r="AF261" s="1" t="s">
        <v>15</v>
      </c>
      <c r="AG261" s="1" t="s">
        <v>5</v>
      </c>
      <c r="AH261" s="1" t="s">
        <v>11</v>
      </c>
      <c r="AI261" s="1" t="s">
        <v>16</v>
      </c>
      <c r="AJ261" s="1" t="s">
        <v>29</v>
      </c>
    </row>
    <row r="262" spans="2:54" s="97" customFormat="1" ht="12" x14ac:dyDescent="0.2">
      <c r="B262" s="98"/>
      <c r="C262" s="73" t="s">
        <v>8</v>
      </c>
      <c r="D262" s="99" t="s">
        <v>6</v>
      </c>
      <c r="E262" s="100"/>
      <c r="F262" s="73" t="s">
        <v>69</v>
      </c>
      <c r="G262" s="87">
        <v>3222816</v>
      </c>
      <c r="H262" s="87">
        <v>3295558</v>
      </c>
      <c r="I262" s="87">
        <v>3338259</v>
      </c>
      <c r="J262" s="87">
        <v>3364897</v>
      </c>
      <c r="K262" s="87">
        <v>3343475</v>
      </c>
      <c r="L262" s="87">
        <v>3236864</v>
      </c>
      <c r="M262" s="87">
        <v>3165884</v>
      </c>
      <c r="Q262" s="73" t="s">
        <v>69</v>
      </c>
      <c r="R262" s="18">
        <v>0.8</v>
      </c>
      <c r="S262" s="18">
        <v>0.8</v>
      </c>
      <c r="T262" s="18">
        <v>0.4</v>
      </c>
      <c r="U262" s="18">
        <v>0.4</v>
      </c>
      <c r="V262" s="18">
        <v>0.4</v>
      </c>
      <c r="W262" s="18">
        <v>1</v>
      </c>
      <c r="X262" s="18">
        <v>1.2</v>
      </c>
      <c r="AC262" s="73" t="s">
        <v>69</v>
      </c>
      <c r="AD262" s="87">
        <v>51565.056000000004</v>
      </c>
      <c r="AE262" s="87">
        <v>52728.928000000007</v>
      </c>
      <c r="AF262" s="87">
        <v>26706.072</v>
      </c>
      <c r="AG262" s="87">
        <v>26919.175999999999</v>
      </c>
      <c r="AH262" s="87">
        <v>26747.8</v>
      </c>
      <c r="AI262" s="87">
        <v>64737.279999999999</v>
      </c>
      <c r="AJ262" s="87">
        <v>75981.216</v>
      </c>
      <c r="AL262" s="73"/>
      <c r="AM262" s="79"/>
      <c r="AN262" s="79"/>
      <c r="AO262" s="79"/>
      <c r="AP262" s="79"/>
      <c r="AQ262" s="79"/>
      <c r="AR262" s="79"/>
      <c r="AS262" s="79"/>
      <c r="AU262" s="73"/>
      <c r="AV262" s="101"/>
      <c r="AW262" s="101"/>
      <c r="AX262" s="101"/>
      <c r="AY262" s="101"/>
      <c r="AZ262" s="101"/>
      <c r="BA262" s="101"/>
      <c r="BB262" s="101"/>
    </row>
    <row r="263" spans="2:54" s="97" customFormat="1" ht="12" x14ac:dyDescent="0.2">
      <c r="B263" s="102"/>
      <c r="C263" s="40" t="s">
        <v>8</v>
      </c>
      <c r="D263" s="103" t="s">
        <v>6</v>
      </c>
      <c r="E263" s="100"/>
      <c r="F263" s="40" t="s">
        <v>70</v>
      </c>
      <c r="G263" s="88">
        <v>416837</v>
      </c>
      <c r="H263" s="88">
        <v>299923</v>
      </c>
      <c r="I263" s="88">
        <v>230312</v>
      </c>
      <c r="J263" s="88">
        <v>240552</v>
      </c>
      <c r="K263" s="88">
        <v>213052</v>
      </c>
      <c r="L263" s="88">
        <v>167082</v>
      </c>
      <c r="M263" s="88">
        <v>132594</v>
      </c>
      <c r="Q263" s="40" t="s">
        <v>70</v>
      </c>
      <c r="R263" s="18">
        <v>2.9</v>
      </c>
      <c r="S263" s="18">
        <v>4</v>
      </c>
      <c r="T263" s="18">
        <v>4.5</v>
      </c>
      <c r="U263" s="18">
        <v>4.9000000000000004</v>
      </c>
      <c r="V263" s="18">
        <v>5.0999999999999996</v>
      </c>
      <c r="W263" s="18">
        <v>6.2</v>
      </c>
      <c r="X263" s="18">
        <v>6.8</v>
      </c>
      <c r="AC263" s="40" t="s">
        <v>70</v>
      </c>
      <c r="AD263" s="88">
        <v>24176.546000000002</v>
      </c>
      <c r="AE263" s="88">
        <v>23993.84</v>
      </c>
      <c r="AF263" s="88">
        <v>20728.080000000002</v>
      </c>
      <c r="AG263" s="88">
        <v>23574.096000000001</v>
      </c>
      <c r="AH263" s="88">
        <v>21731.304</v>
      </c>
      <c r="AI263" s="88">
        <v>20718.168000000001</v>
      </c>
      <c r="AJ263" s="88">
        <v>18032.784</v>
      </c>
      <c r="AL263" s="40"/>
      <c r="AM263" s="89"/>
      <c r="AN263" s="89"/>
      <c r="AO263" s="89"/>
      <c r="AP263" s="89"/>
      <c r="AQ263" s="89"/>
      <c r="AR263" s="89"/>
      <c r="AS263" s="89"/>
      <c r="AU263" s="40"/>
      <c r="AV263" s="89"/>
      <c r="AW263" s="89"/>
      <c r="AX263" s="89"/>
      <c r="AY263" s="89"/>
      <c r="AZ263" s="89"/>
      <c r="BA263" s="89"/>
      <c r="BB263" s="89"/>
    </row>
    <row r="264" spans="2:54" s="97" customFormat="1" ht="12" x14ac:dyDescent="0.2">
      <c r="B264" s="102"/>
      <c r="C264" s="40" t="s">
        <v>8</v>
      </c>
      <c r="D264" s="103" t="s">
        <v>6</v>
      </c>
      <c r="E264" s="100"/>
      <c r="F264" s="40" t="s">
        <v>71</v>
      </c>
      <c r="G264" s="88">
        <v>129260</v>
      </c>
      <c r="H264" s="88">
        <v>122594</v>
      </c>
      <c r="I264" s="88">
        <v>126307</v>
      </c>
      <c r="J264" s="88">
        <v>113908</v>
      </c>
      <c r="K264" s="88">
        <v>118611</v>
      </c>
      <c r="L264" s="88">
        <v>105786</v>
      </c>
      <c r="M264" s="88">
        <v>95142</v>
      </c>
      <c r="Q264" s="40" t="s">
        <v>71</v>
      </c>
      <c r="R264" s="18">
        <v>5.5</v>
      </c>
      <c r="S264" s="18">
        <v>6.5</v>
      </c>
      <c r="T264" s="18">
        <v>5.8</v>
      </c>
      <c r="U264" s="18">
        <v>7.1</v>
      </c>
      <c r="V264" s="18">
        <v>7.4</v>
      </c>
      <c r="W264" s="18">
        <v>7.7</v>
      </c>
      <c r="X264" s="18">
        <v>7.8</v>
      </c>
      <c r="AC264" s="40" t="s">
        <v>71</v>
      </c>
      <c r="AD264" s="88">
        <v>14218.6</v>
      </c>
      <c r="AE264" s="88">
        <v>15937.22</v>
      </c>
      <c r="AF264" s="88">
        <v>14651.611999999999</v>
      </c>
      <c r="AG264" s="88">
        <v>16174.935999999998</v>
      </c>
      <c r="AH264" s="88">
        <v>17554.428</v>
      </c>
      <c r="AI264" s="88">
        <v>16291.044000000002</v>
      </c>
      <c r="AJ264" s="88">
        <v>14842.152</v>
      </c>
      <c r="AL264" s="40"/>
      <c r="AM264" s="89"/>
      <c r="AN264" s="89"/>
      <c r="AO264" s="89"/>
      <c r="AP264" s="89"/>
      <c r="AQ264" s="89"/>
      <c r="AR264" s="89"/>
      <c r="AS264" s="89"/>
      <c r="AU264" s="40"/>
      <c r="AV264" s="89"/>
      <c r="AW264" s="89"/>
      <c r="AX264" s="89"/>
      <c r="AY264" s="89"/>
      <c r="AZ264" s="89"/>
      <c r="BA264" s="89"/>
      <c r="BB264" s="89"/>
    </row>
    <row r="265" spans="2:54" s="97" customFormat="1" ht="12" x14ac:dyDescent="0.2">
      <c r="B265" s="102"/>
      <c r="C265" s="40" t="s">
        <v>8</v>
      </c>
      <c r="D265" s="103" t="s">
        <v>6</v>
      </c>
      <c r="F265" s="40" t="s">
        <v>72</v>
      </c>
      <c r="G265" s="88">
        <v>59186</v>
      </c>
      <c r="H265" s="88">
        <v>66227</v>
      </c>
      <c r="I265" s="88">
        <v>48324</v>
      </c>
      <c r="J265" s="88">
        <v>37512</v>
      </c>
      <c r="K265" s="88">
        <v>41343</v>
      </c>
      <c r="L265" s="88">
        <v>28923</v>
      </c>
      <c r="M265" s="88">
        <v>34295</v>
      </c>
      <c r="Q265" s="40" t="s">
        <v>72</v>
      </c>
      <c r="R265" s="18">
        <v>8.8000000000000007</v>
      </c>
      <c r="S265" s="18">
        <v>8.1999999999999993</v>
      </c>
      <c r="T265" s="18">
        <v>9.9</v>
      </c>
      <c r="U265" s="18">
        <v>12.1</v>
      </c>
      <c r="V265" s="18">
        <v>11.9</v>
      </c>
      <c r="W265" s="18">
        <v>15.6</v>
      </c>
      <c r="X265" s="18">
        <v>14</v>
      </c>
      <c r="AC265" s="40" t="s">
        <v>72</v>
      </c>
      <c r="AD265" s="88">
        <v>10416.736000000001</v>
      </c>
      <c r="AE265" s="88">
        <v>10861.227999999997</v>
      </c>
      <c r="AF265" s="88">
        <v>9568.152</v>
      </c>
      <c r="AG265" s="88">
        <v>9077.9040000000005</v>
      </c>
      <c r="AH265" s="88">
        <v>9839.634</v>
      </c>
      <c r="AI265" s="88">
        <v>9023.9760000000006</v>
      </c>
      <c r="AJ265" s="88">
        <v>9602.6</v>
      </c>
      <c r="AL265" s="40"/>
      <c r="AM265" s="89"/>
      <c r="AN265" s="89"/>
      <c r="AO265" s="89"/>
      <c r="AP265" s="89"/>
      <c r="AQ265" s="89"/>
      <c r="AR265" s="89"/>
      <c r="AS265" s="89"/>
      <c r="AU265" s="40"/>
      <c r="AV265" s="89"/>
      <c r="AW265" s="89"/>
      <c r="AX265" s="89"/>
      <c r="AY265" s="89"/>
      <c r="AZ265" s="89"/>
      <c r="BA265" s="89"/>
      <c r="BB265" s="89"/>
    </row>
    <row r="266" spans="2:54" s="97" customFormat="1" ht="12" x14ac:dyDescent="0.2">
      <c r="B266" s="102"/>
      <c r="C266" s="40" t="s">
        <v>8</v>
      </c>
      <c r="D266" s="103" t="s">
        <v>6</v>
      </c>
      <c r="F266" s="40" t="s">
        <v>73</v>
      </c>
      <c r="G266" s="88">
        <v>83447</v>
      </c>
      <c r="H266" s="88">
        <v>70365</v>
      </c>
      <c r="I266" s="88">
        <v>65104</v>
      </c>
      <c r="J266" s="88">
        <v>56599</v>
      </c>
      <c r="K266" s="88">
        <v>45869</v>
      </c>
      <c r="L266" s="88">
        <v>34241</v>
      </c>
      <c r="M266" s="88">
        <v>35086</v>
      </c>
      <c r="Q266" s="40" t="s">
        <v>73</v>
      </c>
      <c r="R266" s="18">
        <v>6.8</v>
      </c>
      <c r="S266" s="18">
        <v>7.8</v>
      </c>
      <c r="T266" s="18">
        <v>8.6</v>
      </c>
      <c r="U266" s="18">
        <v>10.1</v>
      </c>
      <c r="V266" s="18">
        <v>11.9</v>
      </c>
      <c r="W266" s="18">
        <v>14.3</v>
      </c>
      <c r="X266" s="18">
        <v>12.9</v>
      </c>
      <c r="AC266" s="40" t="s">
        <v>73</v>
      </c>
      <c r="AD266" s="88">
        <v>11348.791999999999</v>
      </c>
      <c r="AE266" s="88">
        <v>10976.94</v>
      </c>
      <c r="AF266" s="88">
        <v>11197.888000000001</v>
      </c>
      <c r="AG266" s="88">
        <v>11432.998</v>
      </c>
      <c r="AH266" s="88">
        <v>10916.822</v>
      </c>
      <c r="AI266" s="88">
        <v>9792.9260000000013</v>
      </c>
      <c r="AJ266" s="88">
        <v>9052.1880000000001</v>
      </c>
      <c r="AL266" s="40"/>
      <c r="AM266" s="89"/>
      <c r="AN266" s="89"/>
      <c r="AO266" s="89"/>
      <c r="AP266" s="89"/>
      <c r="AQ266" s="89"/>
      <c r="AR266" s="89"/>
      <c r="AS266" s="89"/>
      <c r="AU266" s="40"/>
      <c r="AV266" s="89"/>
      <c r="AW266" s="89"/>
      <c r="AX266" s="89"/>
      <c r="AY266" s="89"/>
      <c r="AZ266" s="89"/>
      <c r="BA266" s="89"/>
      <c r="BB266" s="89"/>
    </row>
    <row r="267" spans="2:54" s="97" customFormat="1" ht="12" x14ac:dyDescent="0.2">
      <c r="B267" s="102"/>
      <c r="C267" s="40" t="s">
        <v>8</v>
      </c>
      <c r="D267" s="103" t="s">
        <v>6</v>
      </c>
      <c r="F267" s="40" t="s">
        <v>74</v>
      </c>
      <c r="G267" s="88">
        <v>392811</v>
      </c>
      <c r="H267" s="88">
        <v>397913</v>
      </c>
      <c r="I267" s="88">
        <v>330772</v>
      </c>
      <c r="J267" s="88">
        <v>290840</v>
      </c>
      <c r="K267" s="88">
        <v>272772</v>
      </c>
      <c r="L267" s="88">
        <v>236645</v>
      </c>
      <c r="M267" s="88">
        <v>224538</v>
      </c>
      <c r="Q267" s="40" t="s">
        <v>74</v>
      </c>
      <c r="R267" s="18">
        <v>3.4</v>
      </c>
      <c r="S267" s="18">
        <v>3.3</v>
      </c>
      <c r="T267" s="18">
        <v>3.7</v>
      </c>
      <c r="U267" s="18">
        <v>4.3</v>
      </c>
      <c r="V267" s="18">
        <v>5.0999999999999996</v>
      </c>
      <c r="W267" s="18">
        <v>5.3</v>
      </c>
      <c r="X267" s="18">
        <v>5.3</v>
      </c>
      <c r="AC267" s="40" t="s">
        <v>74</v>
      </c>
      <c r="AD267" s="88">
        <v>26711.147999999997</v>
      </c>
      <c r="AE267" s="88">
        <v>26262.257999999998</v>
      </c>
      <c r="AF267" s="88">
        <v>24477.128000000004</v>
      </c>
      <c r="AG267" s="88">
        <v>25012.240000000002</v>
      </c>
      <c r="AH267" s="88">
        <v>27822.743999999999</v>
      </c>
      <c r="AI267" s="88">
        <v>25084.37</v>
      </c>
      <c r="AJ267" s="88">
        <v>23801.027999999998</v>
      </c>
      <c r="AL267" s="40"/>
      <c r="AM267" s="89"/>
      <c r="AN267" s="89"/>
      <c r="AO267" s="89"/>
      <c r="AP267" s="89"/>
      <c r="AQ267" s="89"/>
      <c r="AR267" s="89"/>
      <c r="AS267" s="89"/>
      <c r="AU267" s="40"/>
      <c r="AV267" s="89"/>
      <c r="AW267" s="89"/>
      <c r="AX267" s="89"/>
      <c r="AY267" s="89"/>
      <c r="AZ267" s="89"/>
      <c r="BA267" s="89"/>
      <c r="BB267" s="89"/>
    </row>
    <row r="268" spans="2:54" s="97" customFormat="1" ht="12" x14ac:dyDescent="0.2">
      <c r="B268" s="102"/>
      <c r="C268" s="40" t="s">
        <v>8</v>
      </c>
      <c r="D268" s="103" t="s">
        <v>6</v>
      </c>
      <c r="E268" s="100"/>
      <c r="F268" s="40" t="s">
        <v>75</v>
      </c>
      <c r="G268" s="88">
        <v>2141275</v>
      </c>
      <c r="H268" s="88">
        <v>2338536</v>
      </c>
      <c r="I268" s="88">
        <v>2537440</v>
      </c>
      <c r="J268" s="88">
        <v>2625486</v>
      </c>
      <c r="K268" s="88">
        <v>2651828</v>
      </c>
      <c r="L268" s="88">
        <v>2664187</v>
      </c>
      <c r="M268" s="88">
        <v>2644229</v>
      </c>
      <c r="Q268" s="40" t="s">
        <v>75</v>
      </c>
      <c r="R268" s="18">
        <v>0.8</v>
      </c>
      <c r="S268" s="18">
        <v>0.8</v>
      </c>
      <c r="T268" s="18">
        <v>0.8</v>
      </c>
      <c r="U268" s="18">
        <v>0.9</v>
      </c>
      <c r="V268" s="18">
        <v>0.9</v>
      </c>
      <c r="W268" s="18">
        <v>1</v>
      </c>
      <c r="X268" s="18">
        <v>1.2</v>
      </c>
      <c r="AC268" s="40" t="s">
        <v>75</v>
      </c>
      <c r="AD268" s="88">
        <v>34260.400000000001</v>
      </c>
      <c r="AE268" s="88">
        <v>37416.576000000001</v>
      </c>
      <c r="AF268" s="88">
        <v>40599.040000000001</v>
      </c>
      <c r="AG268" s="88">
        <v>47258.748</v>
      </c>
      <c r="AH268" s="88">
        <v>47732.904000000002</v>
      </c>
      <c r="AI268" s="88">
        <v>53283.74</v>
      </c>
      <c r="AJ268" s="88">
        <v>63461.495999999999</v>
      </c>
      <c r="AL268" s="40"/>
      <c r="AM268" s="89"/>
      <c r="AN268" s="89"/>
      <c r="AO268" s="89"/>
      <c r="AP268" s="89"/>
      <c r="AQ268" s="89"/>
      <c r="AR268" s="89"/>
      <c r="AS268" s="89"/>
      <c r="AU268" s="40"/>
      <c r="AV268" s="89"/>
      <c r="AW268" s="89"/>
      <c r="AX268" s="89"/>
      <c r="AY268" s="89"/>
      <c r="AZ268" s="89"/>
      <c r="BA268" s="89"/>
      <c r="BB268" s="89"/>
    </row>
    <row r="269" spans="2:54" s="97" customFormat="1" ht="12" x14ac:dyDescent="0.2">
      <c r="B269" s="102"/>
      <c r="C269" s="73" t="s">
        <v>9</v>
      </c>
      <c r="D269" s="99" t="s">
        <v>6</v>
      </c>
      <c r="E269" s="100"/>
      <c r="F269" s="73" t="s">
        <v>69</v>
      </c>
      <c r="G269" s="87">
        <v>1648552</v>
      </c>
      <c r="H269" s="87">
        <v>1689945</v>
      </c>
      <c r="I269" s="87">
        <v>1707545</v>
      </c>
      <c r="J269" s="87">
        <v>1722008</v>
      </c>
      <c r="K269" s="87">
        <v>1710265</v>
      </c>
      <c r="L269" s="87">
        <v>1657120</v>
      </c>
      <c r="M269" s="87">
        <v>1626444</v>
      </c>
      <c r="Q269" s="73" t="s">
        <v>69</v>
      </c>
      <c r="R269" s="18">
        <v>1.1000000000000001</v>
      </c>
      <c r="S269" s="18">
        <v>1.2</v>
      </c>
      <c r="T269" s="18">
        <v>1.2</v>
      </c>
      <c r="U269" s="18">
        <v>1.3</v>
      </c>
      <c r="V269" s="18">
        <v>1.4</v>
      </c>
      <c r="W269" s="18">
        <v>1.4</v>
      </c>
      <c r="X269" s="18">
        <v>1.5</v>
      </c>
      <c r="AC269" s="73" t="s">
        <v>69</v>
      </c>
      <c r="AD269" s="87">
        <v>36268.144</v>
      </c>
      <c r="AE269" s="87">
        <v>40558.68</v>
      </c>
      <c r="AF269" s="87">
        <v>40981.08</v>
      </c>
      <c r="AG269" s="87">
        <v>44772.207999999999</v>
      </c>
      <c r="AH269" s="87">
        <v>47887.42</v>
      </c>
      <c r="AI269" s="87">
        <v>46399.360000000001</v>
      </c>
      <c r="AJ269" s="87">
        <v>48793.32</v>
      </c>
      <c r="AL269" s="73"/>
      <c r="AM269" s="79"/>
      <c r="AN269" s="79"/>
      <c r="AO269" s="79"/>
      <c r="AP269" s="79"/>
      <c r="AQ269" s="79"/>
      <c r="AR269" s="79"/>
      <c r="AS269" s="79"/>
      <c r="AU269" s="73"/>
      <c r="AV269" s="89"/>
      <c r="AW269" s="89"/>
      <c r="AX269" s="89"/>
      <c r="AY269" s="89"/>
      <c r="AZ269" s="89"/>
      <c r="BA269" s="89"/>
      <c r="BB269" s="89"/>
    </row>
    <row r="270" spans="2:54" s="97" customFormat="1" ht="12" x14ac:dyDescent="0.2">
      <c r="B270" s="102"/>
      <c r="C270" s="40" t="s">
        <v>9</v>
      </c>
      <c r="D270" s="103" t="s">
        <v>6</v>
      </c>
      <c r="E270" s="100"/>
      <c r="F270" s="40" t="s">
        <v>70</v>
      </c>
      <c r="G270" s="88">
        <v>201470</v>
      </c>
      <c r="H270" s="88">
        <v>150914</v>
      </c>
      <c r="I270" s="88">
        <v>115887</v>
      </c>
      <c r="J270" s="88">
        <v>132523</v>
      </c>
      <c r="K270" s="88">
        <v>124667</v>
      </c>
      <c r="L270" s="88">
        <v>87842</v>
      </c>
      <c r="M270" s="88">
        <v>69581</v>
      </c>
      <c r="Q270" s="40" t="s">
        <v>70</v>
      </c>
      <c r="R270" s="18">
        <v>4.2</v>
      </c>
      <c r="S270" s="18">
        <v>5.3</v>
      </c>
      <c r="T270" s="18">
        <v>9.9</v>
      </c>
      <c r="U270" s="18">
        <v>6.3</v>
      </c>
      <c r="V270" s="18">
        <v>6.6</v>
      </c>
      <c r="W270" s="18">
        <v>8.3000000000000007</v>
      </c>
      <c r="X270" s="18">
        <v>9.4</v>
      </c>
      <c r="AC270" s="40" t="s">
        <v>70</v>
      </c>
      <c r="AD270" s="88">
        <v>16923.48</v>
      </c>
      <c r="AE270" s="88">
        <v>15996.883999999998</v>
      </c>
      <c r="AF270" s="88">
        <v>22945.626</v>
      </c>
      <c r="AG270" s="88">
        <v>16697.898000000001</v>
      </c>
      <c r="AH270" s="88">
        <v>16456.043999999998</v>
      </c>
      <c r="AI270" s="88">
        <v>14581.772000000003</v>
      </c>
      <c r="AJ270" s="88">
        <v>13081.228000000001</v>
      </c>
      <c r="AL270" s="40"/>
      <c r="AM270" s="89"/>
      <c r="AN270" s="89"/>
      <c r="AO270" s="89"/>
      <c r="AP270" s="89"/>
      <c r="AQ270" s="89"/>
      <c r="AR270" s="89"/>
      <c r="AS270" s="89"/>
      <c r="AU270" s="40"/>
      <c r="AV270" s="89"/>
      <c r="AW270" s="89"/>
      <c r="AX270" s="89"/>
      <c r="AY270" s="89"/>
      <c r="AZ270" s="89"/>
      <c r="BA270" s="89"/>
      <c r="BB270" s="89"/>
    </row>
    <row r="271" spans="2:54" s="97" customFormat="1" ht="12" x14ac:dyDescent="0.2">
      <c r="B271" s="102"/>
      <c r="C271" s="40" t="s">
        <v>9</v>
      </c>
      <c r="D271" s="103" t="s">
        <v>6</v>
      </c>
      <c r="E271" s="100"/>
      <c r="F271" s="40" t="s">
        <v>71</v>
      </c>
      <c r="G271" s="88">
        <v>63116</v>
      </c>
      <c r="H271" s="88">
        <v>62596</v>
      </c>
      <c r="I271" s="88">
        <v>65325</v>
      </c>
      <c r="J271" s="88">
        <v>61511</v>
      </c>
      <c r="K271" s="88">
        <v>70465</v>
      </c>
      <c r="L271" s="88">
        <v>57386</v>
      </c>
      <c r="M271" s="88">
        <v>58598</v>
      </c>
      <c r="Q271" s="40" t="s">
        <v>71</v>
      </c>
      <c r="R271" s="18">
        <v>7.6</v>
      </c>
      <c r="S271" s="18">
        <v>8.6</v>
      </c>
      <c r="T271" s="18">
        <v>8.6</v>
      </c>
      <c r="U271" s="18">
        <v>9.3000000000000007</v>
      </c>
      <c r="V271" s="18">
        <v>8.9</v>
      </c>
      <c r="W271" s="18">
        <v>10.5</v>
      </c>
      <c r="X271" s="18">
        <v>10.3</v>
      </c>
      <c r="AC271" s="40" t="s">
        <v>71</v>
      </c>
      <c r="AD271" s="88">
        <v>9593.6319999999996</v>
      </c>
      <c r="AE271" s="88">
        <v>10766.511999999999</v>
      </c>
      <c r="AF271" s="88">
        <v>11235.9</v>
      </c>
      <c r="AG271" s="88">
        <v>11441.046</v>
      </c>
      <c r="AH271" s="88">
        <v>12542.77</v>
      </c>
      <c r="AI271" s="88">
        <v>12051.06</v>
      </c>
      <c r="AJ271" s="88">
        <v>12071.188</v>
      </c>
      <c r="AL271" s="40"/>
      <c r="AM271" s="89"/>
      <c r="AN271" s="89"/>
      <c r="AO271" s="89"/>
      <c r="AP271" s="89"/>
      <c r="AQ271" s="89"/>
      <c r="AR271" s="89"/>
      <c r="AS271" s="89"/>
      <c r="AU271" s="40"/>
      <c r="AV271" s="89"/>
      <c r="AW271" s="89"/>
      <c r="AX271" s="89"/>
      <c r="AY271" s="89"/>
      <c r="AZ271" s="89"/>
      <c r="BA271" s="89"/>
      <c r="BB271" s="89"/>
    </row>
    <row r="272" spans="2:54" s="97" customFormat="1" ht="12" x14ac:dyDescent="0.2">
      <c r="B272" s="102"/>
      <c r="C272" s="40" t="s">
        <v>9</v>
      </c>
      <c r="D272" s="103" t="s">
        <v>6</v>
      </c>
      <c r="E272" s="100"/>
      <c r="F272" s="40" t="s">
        <v>72</v>
      </c>
      <c r="G272" s="88">
        <v>28065</v>
      </c>
      <c r="H272" s="88">
        <v>29968</v>
      </c>
      <c r="I272" s="88">
        <v>22805</v>
      </c>
      <c r="J272" s="88">
        <v>20057</v>
      </c>
      <c r="K272" s="88">
        <v>21253</v>
      </c>
      <c r="L272" s="88">
        <v>13322</v>
      </c>
      <c r="M272" s="88">
        <v>24653</v>
      </c>
      <c r="Q272" s="40" t="s">
        <v>72</v>
      </c>
      <c r="R272" s="18">
        <v>12.6</v>
      </c>
      <c r="S272" s="18">
        <v>13.3</v>
      </c>
      <c r="T272" s="18">
        <v>14.2</v>
      </c>
      <c r="U272" s="18">
        <v>16.100000000000001</v>
      </c>
      <c r="V272" s="18">
        <v>16.899999999999999</v>
      </c>
      <c r="W272" s="18">
        <v>21.7</v>
      </c>
      <c r="X272" s="18">
        <v>15.7</v>
      </c>
      <c r="AC272" s="40" t="s">
        <v>72</v>
      </c>
      <c r="AD272" s="88">
        <v>7072.38</v>
      </c>
      <c r="AE272" s="88">
        <v>7971.4880000000003</v>
      </c>
      <c r="AF272" s="88">
        <v>6476.62</v>
      </c>
      <c r="AG272" s="88">
        <v>6458.3540000000003</v>
      </c>
      <c r="AH272" s="88">
        <v>7183.5139999999992</v>
      </c>
      <c r="AI272" s="88">
        <v>5781.7479999999996</v>
      </c>
      <c r="AJ272" s="88">
        <v>7741.0419999999995</v>
      </c>
      <c r="AL272" s="40"/>
      <c r="AM272" s="89"/>
      <c r="AN272" s="89"/>
      <c r="AO272" s="89"/>
      <c r="AP272" s="89"/>
      <c r="AQ272" s="89"/>
      <c r="AR272" s="89"/>
      <c r="AS272" s="89"/>
      <c r="AU272" s="40"/>
      <c r="AV272" s="89"/>
      <c r="AW272" s="89"/>
      <c r="AX272" s="89"/>
      <c r="AY272" s="89"/>
      <c r="AZ272" s="89"/>
      <c r="BA272" s="89"/>
      <c r="BB272" s="89"/>
    </row>
    <row r="273" spans="2:54" s="97" customFormat="1" ht="12" x14ac:dyDescent="0.2">
      <c r="B273" s="102"/>
      <c r="C273" s="40" t="s">
        <v>9</v>
      </c>
      <c r="D273" s="103" t="s">
        <v>6</v>
      </c>
      <c r="E273" s="100"/>
      <c r="F273" s="40" t="s">
        <v>73</v>
      </c>
      <c r="G273" s="88">
        <v>41394</v>
      </c>
      <c r="H273" s="88">
        <v>35627</v>
      </c>
      <c r="I273" s="88">
        <v>27742</v>
      </c>
      <c r="J273" s="88">
        <v>26783</v>
      </c>
      <c r="K273" s="88">
        <v>21012</v>
      </c>
      <c r="L273" s="88">
        <v>13785</v>
      </c>
      <c r="M273" s="88">
        <v>19324</v>
      </c>
      <c r="Q273" s="40" t="s">
        <v>73</v>
      </c>
      <c r="R273" s="18">
        <v>9.8000000000000007</v>
      </c>
      <c r="S273" s="18">
        <v>12.2</v>
      </c>
      <c r="T273" s="18">
        <v>13.3</v>
      </c>
      <c r="U273" s="18">
        <v>14.4</v>
      </c>
      <c r="V273" s="18">
        <v>16.899999999999999</v>
      </c>
      <c r="W273" s="18">
        <v>21.7</v>
      </c>
      <c r="X273" s="18">
        <v>17.600000000000001</v>
      </c>
      <c r="AC273" s="40" t="s">
        <v>73</v>
      </c>
      <c r="AD273" s="88">
        <v>8113.2240000000002</v>
      </c>
      <c r="AE273" s="88">
        <v>8692.9879999999994</v>
      </c>
      <c r="AF273" s="88">
        <v>7379.3720000000003</v>
      </c>
      <c r="AG273" s="88">
        <v>7713.5039999999999</v>
      </c>
      <c r="AH273" s="88">
        <v>7102.0559999999996</v>
      </c>
      <c r="AI273" s="88">
        <v>5982.69</v>
      </c>
      <c r="AJ273" s="88">
        <v>6802.0480000000007</v>
      </c>
      <c r="AL273" s="40"/>
      <c r="AM273" s="89"/>
      <c r="AN273" s="89"/>
      <c r="AO273" s="89"/>
      <c r="AP273" s="89"/>
      <c r="AQ273" s="89"/>
      <c r="AR273" s="89"/>
      <c r="AS273" s="89"/>
      <c r="AU273" s="40"/>
      <c r="AV273" s="89"/>
      <c r="AW273" s="89"/>
      <c r="AX273" s="89"/>
      <c r="AY273" s="89"/>
      <c r="AZ273" s="89"/>
      <c r="BA273" s="89"/>
      <c r="BB273" s="89"/>
    </row>
    <row r="274" spans="2:54" s="97" customFormat="1" ht="12" x14ac:dyDescent="0.2">
      <c r="B274" s="102"/>
      <c r="C274" s="40" t="s">
        <v>9</v>
      </c>
      <c r="D274" s="103" t="s">
        <v>6</v>
      </c>
      <c r="E274" s="100"/>
      <c r="F274" s="40" t="s">
        <v>74</v>
      </c>
      <c r="G274" s="88">
        <v>191848</v>
      </c>
      <c r="H274" s="88">
        <v>209850</v>
      </c>
      <c r="I274" s="88">
        <v>169233</v>
      </c>
      <c r="J274" s="88">
        <v>156350</v>
      </c>
      <c r="K274" s="88">
        <v>142620</v>
      </c>
      <c r="L274" s="88">
        <v>131467</v>
      </c>
      <c r="M274" s="88">
        <v>136807</v>
      </c>
      <c r="Q274" s="40" t="s">
        <v>74</v>
      </c>
      <c r="R274" s="18">
        <v>5</v>
      </c>
      <c r="S274" s="18">
        <v>4.5</v>
      </c>
      <c r="T274" s="18">
        <v>5.3</v>
      </c>
      <c r="U274" s="18">
        <v>5.8</v>
      </c>
      <c r="V274" s="18">
        <v>6.6</v>
      </c>
      <c r="W274" s="18">
        <v>6.8</v>
      </c>
      <c r="X274" s="18">
        <v>6.8</v>
      </c>
      <c r="AC274" s="40" t="s">
        <v>74</v>
      </c>
      <c r="AD274" s="88">
        <v>19184.8</v>
      </c>
      <c r="AE274" s="88">
        <v>18886.5</v>
      </c>
      <c r="AF274" s="88">
        <v>17938.698</v>
      </c>
      <c r="AG274" s="88">
        <v>18136.599999999999</v>
      </c>
      <c r="AH274" s="88">
        <v>18825.84</v>
      </c>
      <c r="AI274" s="88">
        <v>17879.511999999999</v>
      </c>
      <c r="AJ274" s="88">
        <v>18605.752</v>
      </c>
      <c r="AL274" s="40"/>
      <c r="AM274" s="89"/>
      <c r="AN274" s="89"/>
      <c r="AO274" s="89"/>
      <c r="AP274" s="89"/>
      <c r="AQ274" s="89"/>
      <c r="AR274" s="89"/>
      <c r="AS274" s="89"/>
      <c r="AU274" s="40"/>
      <c r="AV274" s="89"/>
      <c r="AW274" s="89"/>
      <c r="AX274" s="89"/>
      <c r="AY274" s="89"/>
      <c r="AZ274" s="89"/>
      <c r="BA274" s="89"/>
      <c r="BB274" s="89"/>
    </row>
    <row r="275" spans="2:54" s="97" customFormat="1" ht="12" x14ac:dyDescent="0.2">
      <c r="B275" s="102"/>
      <c r="C275" s="40" t="s">
        <v>9</v>
      </c>
      <c r="D275" s="104" t="s">
        <v>6</v>
      </c>
      <c r="E275" s="100"/>
      <c r="F275" s="40" t="s">
        <v>75</v>
      </c>
      <c r="G275" s="88">
        <v>1113544</v>
      </c>
      <c r="H275" s="88">
        <v>1200990</v>
      </c>
      <c r="I275" s="88">
        <v>1306553</v>
      </c>
      <c r="J275" s="88">
        <v>1324784</v>
      </c>
      <c r="K275" s="88">
        <v>1330248</v>
      </c>
      <c r="L275" s="88">
        <v>1353318</v>
      </c>
      <c r="M275" s="88">
        <v>1317481</v>
      </c>
      <c r="Q275" s="40" t="s">
        <v>75</v>
      </c>
      <c r="R275" s="18">
        <v>1.5</v>
      </c>
      <c r="S275" s="18">
        <v>1.2</v>
      </c>
      <c r="T275" s="18">
        <v>1.8</v>
      </c>
      <c r="U275" s="18">
        <v>1.3</v>
      </c>
      <c r="V275" s="18">
        <v>1.4</v>
      </c>
      <c r="W275" s="18">
        <v>2</v>
      </c>
      <c r="X275" s="18">
        <v>2</v>
      </c>
      <c r="AC275" s="40" t="s">
        <v>75</v>
      </c>
      <c r="AD275" s="88">
        <v>33406.32</v>
      </c>
      <c r="AE275" s="88">
        <v>28823.759999999998</v>
      </c>
      <c r="AF275" s="88">
        <v>47035.907999999996</v>
      </c>
      <c r="AG275" s="88">
        <v>34444.383999999998</v>
      </c>
      <c r="AH275" s="88">
        <v>37246.943999999996</v>
      </c>
      <c r="AI275" s="88">
        <v>54132.72</v>
      </c>
      <c r="AJ275" s="88">
        <v>52699.24</v>
      </c>
      <c r="AL275" s="40"/>
      <c r="AM275" s="89"/>
      <c r="AN275" s="89"/>
      <c r="AO275" s="89"/>
      <c r="AP275" s="89"/>
      <c r="AQ275" s="89"/>
      <c r="AR275" s="89"/>
      <c r="AS275" s="89"/>
      <c r="AU275" s="40"/>
      <c r="AV275" s="89"/>
      <c r="AW275" s="89"/>
      <c r="AX275" s="89"/>
      <c r="AY275" s="89"/>
      <c r="AZ275" s="89"/>
      <c r="BA275" s="89"/>
      <c r="BB275" s="89"/>
    </row>
    <row r="276" spans="2:54" s="97" customFormat="1" ht="12" x14ac:dyDescent="0.2">
      <c r="B276" s="102"/>
      <c r="C276" s="73" t="s">
        <v>76</v>
      </c>
      <c r="D276" s="99" t="s">
        <v>6</v>
      </c>
      <c r="E276" s="100"/>
      <c r="F276" s="73" t="s">
        <v>69</v>
      </c>
      <c r="G276" s="87">
        <v>1574264</v>
      </c>
      <c r="H276" s="87">
        <v>1605613</v>
      </c>
      <c r="I276" s="87">
        <v>1630714</v>
      </c>
      <c r="J276" s="87">
        <v>1642889</v>
      </c>
      <c r="K276" s="87">
        <v>1633210</v>
      </c>
      <c r="L276" s="87">
        <v>1579744</v>
      </c>
      <c r="M276" s="87">
        <v>1539440</v>
      </c>
      <c r="Q276" s="73" t="s">
        <v>69</v>
      </c>
      <c r="R276" s="18">
        <v>1.1000000000000001</v>
      </c>
      <c r="S276" s="18">
        <v>1.2</v>
      </c>
      <c r="T276" s="18">
        <v>1.2</v>
      </c>
      <c r="U276" s="18">
        <v>1.3</v>
      </c>
      <c r="V276" s="18">
        <v>1.4</v>
      </c>
      <c r="W276" s="18">
        <v>1.4</v>
      </c>
      <c r="X276" s="18">
        <v>1.5</v>
      </c>
      <c r="AC276" s="73" t="s">
        <v>69</v>
      </c>
      <c r="AD276" s="87">
        <v>34633.808000000005</v>
      </c>
      <c r="AE276" s="87">
        <v>38534.712</v>
      </c>
      <c r="AF276" s="87">
        <v>39137.135999999999</v>
      </c>
      <c r="AG276" s="87">
        <v>42715.114000000001</v>
      </c>
      <c r="AH276" s="87">
        <v>45729.88</v>
      </c>
      <c r="AI276" s="87">
        <v>44232.831999999995</v>
      </c>
      <c r="AJ276" s="87">
        <v>46183.199999999997</v>
      </c>
      <c r="AL276" s="73"/>
      <c r="AM276" s="79"/>
      <c r="AN276" s="79"/>
      <c r="AO276" s="79"/>
      <c r="AP276" s="79"/>
      <c r="AQ276" s="79"/>
      <c r="AR276" s="79"/>
      <c r="AS276" s="79"/>
      <c r="AU276" s="73"/>
      <c r="AV276" s="89"/>
      <c r="AW276" s="89"/>
      <c r="AX276" s="89"/>
      <c r="AY276" s="89"/>
      <c r="AZ276" s="89"/>
      <c r="BA276" s="89"/>
      <c r="BB276" s="89"/>
    </row>
    <row r="277" spans="2:54" s="97" customFormat="1" ht="12" x14ac:dyDescent="0.2">
      <c r="B277" s="102"/>
      <c r="C277" s="40" t="s">
        <v>76</v>
      </c>
      <c r="D277" s="103" t="s">
        <v>6</v>
      </c>
      <c r="F277" s="40" t="s">
        <v>70</v>
      </c>
      <c r="G277" s="88">
        <v>215367</v>
      </c>
      <c r="H277" s="88">
        <v>149009</v>
      </c>
      <c r="I277" s="88">
        <v>114425</v>
      </c>
      <c r="J277" s="88">
        <v>108029</v>
      </c>
      <c r="K277" s="88">
        <v>88385</v>
      </c>
      <c r="L277" s="88">
        <v>79240</v>
      </c>
      <c r="M277" s="88">
        <v>63013</v>
      </c>
      <c r="Q277" s="40" t="s">
        <v>70</v>
      </c>
      <c r="R277" s="18">
        <v>4.2</v>
      </c>
      <c r="S277" s="18">
        <v>5.8</v>
      </c>
      <c r="T277" s="18">
        <v>8.9</v>
      </c>
      <c r="U277" s="18">
        <v>7.1</v>
      </c>
      <c r="V277" s="18">
        <v>8</v>
      </c>
      <c r="W277" s="18">
        <v>8.8000000000000007</v>
      </c>
      <c r="X277" s="18">
        <v>9.9</v>
      </c>
      <c r="AC277" s="40" t="s">
        <v>70</v>
      </c>
      <c r="AD277" s="88">
        <v>18090.828000000001</v>
      </c>
      <c r="AE277" s="88">
        <v>17285.043999999998</v>
      </c>
      <c r="AF277" s="88">
        <v>20367.650000000001</v>
      </c>
      <c r="AG277" s="88">
        <v>15340.117999999999</v>
      </c>
      <c r="AH277" s="88">
        <v>14141.6</v>
      </c>
      <c r="AI277" s="88">
        <v>13946.24</v>
      </c>
      <c r="AJ277" s="88">
        <v>12476.574000000001</v>
      </c>
      <c r="AL277" s="40"/>
      <c r="AM277" s="89"/>
      <c r="AN277" s="89"/>
      <c r="AO277" s="89"/>
      <c r="AP277" s="89"/>
      <c r="AQ277" s="89"/>
      <c r="AR277" s="89"/>
      <c r="AS277" s="89"/>
      <c r="AU277" s="40"/>
      <c r="AV277" s="89"/>
      <c r="AW277" s="89"/>
      <c r="AX277" s="89"/>
      <c r="AY277" s="89"/>
      <c r="AZ277" s="89"/>
      <c r="BA277" s="89"/>
      <c r="BB277" s="89"/>
    </row>
    <row r="278" spans="2:54" s="97" customFormat="1" ht="12" x14ac:dyDescent="0.2">
      <c r="B278" s="102"/>
      <c r="C278" s="40" t="s">
        <v>76</v>
      </c>
      <c r="D278" s="103" t="s">
        <v>6</v>
      </c>
      <c r="F278" s="40" t="s">
        <v>71</v>
      </c>
      <c r="G278" s="88">
        <v>66144</v>
      </c>
      <c r="H278" s="88">
        <v>59998</v>
      </c>
      <c r="I278" s="88">
        <v>60982</v>
      </c>
      <c r="J278" s="88">
        <v>52397</v>
      </c>
      <c r="K278" s="88">
        <v>48146</v>
      </c>
      <c r="L278" s="88">
        <v>48400</v>
      </c>
      <c r="M278" s="88">
        <v>36544</v>
      </c>
      <c r="Q278" s="40" t="s">
        <v>71</v>
      </c>
      <c r="R278" s="18">
        <v>7.6</v>
      </c>
      <c r="S278" s="18">
        <v>8.9</v>
      </c>
      <c r="T278" s="18">
        <v>8.6</v>
      </c>
      <c r="U278" s="18">
        <v>10.1</v>
      </c>
      <c r="V278" s="18">
        <v>11.9</v>
      </c>
      <c r="W278" s="18">
        <v>11.6</v>
      </c>
      <c r="X278" s="18">
        <v>12.9</v>
      </c>
      <c r="AC278" s="40" t="s">
        <v>71</v>
      </c>
      <c r="AD278" s="88">
        <v>10053.887999999999</v>
      </c>
      <c r="AE278" s="88">
        <v>10679.644000000002</v>
      </c>
      <c r="AF278" s="88">
        <v>10488.903999999999</v>
      </c>
      <c r="AG278" s="88">
        <v>10584.194</v>
      </c>
      <c r="AH278" s="88">
        <v>11458.748</v>
      </c>
      <c r="AI278" s="88">
        <v>11228.8</v>
      </c>
      <c r="AJ278" s="88">
        <v>9428.3520000000008</v>
      </c>
      <c r="AL278" s="40"/>
      <c r="AM278" s="89"/>
      <c r="AN278" s="89"/>
      <c r="AO278" s="89"/>
      <c r="AP278" s="89"/>
      <c r="AQ278" s="89"/>
      <c r="AR278" s="89"/>
      <c r="AS278" s="89"/>
      <c r="AU278" s="40"/>
      <c r="AV278" s="89"/>
      <c r="AW278" s="89"/>
      <c r="AX278" s="89"/>
      <c r="AY278" s="89"/>
      <c r="AZ278" s="89"/>
      <c r="BA278" s="89"/>
      <c r="BB278" s="89"/>
    </row>
    <row r="279" spans="2:54" s="97" customFormat="1" ht="12" x14ac:dyDescent="0.2">
      <c r="B279" s="102"/>
      <c r="C279" s="40" t="s">
        <v>76</v>
      </c>
      <c r="D279" s="103" t="s">
        <v>6</v>
      </c>
      <c r="F279" s="40" t="s">
        <v>72</v>
      </c>
      <c r="G279" s="88">
        <v>31121</v>
      </c>
      <c r="H279" s="88">
        <v>36259</v>
      </c>
      <c r="I279" s="88">
        <v>25519</v>
      </c>
      <c r="J279" s="88">
        <v>17455</v>
      </c>
      <c r="K279" s="88">
        <v>20090</v>
      </c>
      <c r="L279" s="88">
        <v>15601</v>
      </c>
      <c r="M279" s="88">
        <v>9642</v>
      </c>
      <c r="Q279" s="40" t="s">
        <v>72</v>
      </c>
      <c r="R279" s="18">
        <v>11.4</v>
      </c>
      <c r="S279" s="18">
        <v>11.2</v>
      </c>
      <c r="T279" s="18">
        <v>13.3</v>
      </c>
      <c r="U279" s="18">
        <v>17.5</v>
      </c>
      <c r="V279" s="18">
        <v>16.899999999999999</v>
      </c>
      <c r="W279" s="18">
        <v>20.2</v>
      </c>
      <c r="X279" s="18">
        <v>25.6</v>
      </c>
      <c r="AC279" s="40" t="s">
        <v>72</v>
      </c>
      <c r="AD279" s="88">
        <v>7095.5880000000006</v>
      </c>
      <c r="AE279" s="88">
        <v>8122.0159999999996</v>
      </c>
      <c r="AF279" s="88">
        <v>6788.0540000000001</v>
      </c>
      <c r="AG279" s="88">
        <v>6109.25</v>
      </c>
      <c r="AH279" s="88">
        <v>6790.42</v>
      </c>
      <c r="AI279" s="88">
        <v>6302.8040000000001</v>
      </c>
      <c r="AJ279" s="88">
        <v>4936.7040000000006</v>
      </c>
      <c r="AL279" s="40"/>
      <c r="AM279" s="89"/>
      <c r="AN279" s="89"/>
      <c r="AO279" s="89"/>
      <c r="AP279" s="89"/>
      <c r="AQ279" s="89"/>
      <c r="AR279" s="89"/>
      <c r="AS279" s="89"/>
      <c r="AU279" s="40"/>
      <c r="AV279" s="89"/>
      <c r="AW279" s="89"/>
      <c r="AX279" s="89"/>
      <c r="AY279" s="89"/>
      <c r="AZ279" s="89"/>
      <c r="BA279" s="89"/>
      <c r="BB279" s="89"/>
    </row>
    <row r="280" spans="2:54" s="97" customFormat="1" ht="12" x14ac:dyDescent="0.2">
      <c r="B280" s="102"/>
      <c r="C280" s="40" t="s">
        <v>76</v>
      </c>
      <c r="D280" s="103" t="s">
        <v>6</v>
      </c>
      <c r="F280" s="40" t="s">
        <v>73</v>
      </c>
      <c r="G280" s="88">
        <v>42053</v>
      </c>
      <c r="H280" s="88">
        <v>34738</v>
      </c>
      <c r="I280" s="88">
        <v>37362</v>
      </c>
      <c r="J280" s="88">
        <v>29816</v>
      </c>
      <c r="K280" s="88">
        <v>24857</v>
      </c>
      <c r="L280" s="88">
        <v>20456</v>
      </c>
      <c r="M280" s="88">
        <v>15762</v>
      </c>
      <c r="Q280" s="40" t="s">
        <v>73</v>
      </c>
      <c r="R280" s="18">
        <v>9.8000000000000007</v>
      </c>
      <c r="S280" s="18">
        <v>12.2</v>
      </c>
      <c r="T280" s="18">
        <v>11.2</v>
      </c>
      <c r="U280" s="18">
        <v>14.4</v>
      </c>
      <c r="V280" s="18">
        <v>16.899999999999999</v>
      </c>
      <c r="W280" s="18">
        <v>17.5</v>
      </c>
      <c r="X280" s="18">
        <v>19.8</v>
      </c>
      <c r="AC280" s="40" t="s">
        <v>73</v>
      </c>
      <c r="AD280" s="88">
        <v>8242.3880000000008</v>
      </c>
      <c r="AE280" s="88">
        <v>8476.0720000000001</v>
      </c>
      <c r="AF280" s="88">
        <v>8369.0879999999997</v>
      </c>
      <c r="AG280" s="88">
        <v>8587.0079999999998</v>
      </c>
      <c r="AH280" s="88">
        <v>8401.6659999999993</v>
      </c>
      <c r="AI280" s="88">
        <v>7159.6</v>
      </c>
      <c r="AJ280" s="88">
        <v>6241.7520000000004</v>
      </c>
      <c r="AL280" s="40"/>
      <c r="AM280" s="89"/>
      <c r="AN280" s="89"/>
      <c r="AO280" s="89"/>
      <c r="AP280" s="89"/>
      <c r="AQ280" s="89"/>
      <c r="AR280" s="89"/>
      <c r="AS280" s="89"/>
      <c r="AU280" s="40"/>
      <c r="AV280" s="89"/>
      <c r="AW280" s="89"/>
      <c r="AX280" s="89"/>
      <c r="AY280" s="89"/>
      <c r="AZ280" s="89"/>
      <c r="BA280" s="89"/>
      <c r="BB280" s="89"/>
    </row>
    <row r="281" spans="2:54" s="97" customFormat="1" ht="12" x14ac:dyDescent="0.2">
      <c r="B281" s="102"/>
      <c r="C281" s="40" t="s">
        <v>76</v>
      </c>
      <c r="D281" s="103" t="s">
        <v>6</v>
      </c>
      <c r="F281" s="40" t="s">
        <v>74</v>
      </c>
      <c r="G281" s="88">
        <v>200963</v>
      </c>
      <c r="H281" s="88">
        <v>188063</v>
      </c>
      <c r="I281" s="88">
        <v>161539</v>
      </c>
      <c r="J281" s="88">
        <v>134490</v>
      </c>
      <c r="K281" s="88">
        <v>130152</v>
      </c>
      <c r="L281" s="88">
        <v>105178</v>
      </c>
      <c r="M281" s="88">
        <v>87731</v>
      </c>
      <c r="Q281" s="40" t="s">
        <v>74</v>
      </c>
      <c r="R281" s="18">
        <v>4.2</v>
      </c>
      <c r="S281" s="18">
        <v>5.3</v>
      </c>
      <c r="T281" s="18">
        <v>5.3</v>
      </c>
      <c r="U281" s="18">
        <v>6.3</v>
      </c>
      <c r="V281" s="18">
        <v>6.6</v>
      </c>
      <c r="W281" s="18">
        <v>7.7</v>
      </c>
      <c r="X281" s="18">
        <v>8.3000000000000007</v>
      </c>
      <c r="AC281" s="40" t="s">
        <v>74</v>
      </c>
      <c r="AD281" s="88">
        <v>16880.892000000003</v>
      </c>
      <c r="AE281" s="88">
        <v>19934.678</v>
      </c>
      <c r="AF281" s="88">
        <v>17123.133999999998</v>
      </c>
      <c r="AG281" s="88">
        <v>16945.740000000002</v>
      </c>
      <c r="AH281" s="88">
        <v>17180.063999999998</v>
      </c>
      <c r="AI281" s="88">
        <v>16197.412</v>
      </c>
      <c r="AJ281" s="88">
        <v>14563.346000000001</v>
      </c>
      <c r="AL281" s="40"/>
      <c r="AM281" s="89"/>
      <c r="AN281" s="89"/>
      <c r="AO281" s="89"/>
      <c r="AP281" s="89"/>
      <c r="AQ281" s="89"/>
      <c r="AR281" s="89"/>
      <c r="AS281" s="89"/>
      <c r="AU281" s="40"/>
      <c r="AV281" s="89"/>
      <c r="AW281" s="89"/>
      <c r="AX281" s="89"/>
      <c r="AY281" s="89"/>
      <c r="AZ281" s="89"/>
      <c r="BA281" s="89"/>
      <c r="BB281" s="89"/>
    </row>
    <row r="282" spans="2:54" s="97" customFormat="1" ht="12" x14ac:dyDescent="0.2">
      <c r="B282" s="105"/>
      <c r="C282" s="106" t="s">
        <v>76</v>
      </c>
      <c r="D282" s="104" t="s">
        <v>6</v>
      </c>
      <c r="E282" s="107"/>
      <c r="F282" s="106" t="s">
        <v>75</v>
      </c>
      <c r="G282" s="88">
        <v>1027731</v>
      </c>
      <c r="H282" s="88">
        <v>1137546</v>
      </c>
      <c r="I282" s="88">
        <v>1230887</v>
      </c>
      <c r="J282" s="88">
        <v>1300702</v>
      </c>
      <c r="K282" s="88">
        <v>1321580</v>
      </c>
      <c r="L282" s="88">
        <v>1310869</v>
      </c>
      <c r="M282" s="88">
        <v>1326748</v>
      </c>
      <c r="Q282" s="106" t="s">
        <v>75</v>
      </c>
      <c r="R282" s="18">
        <v>1.5</v>
      </c>
      <c r="S282" s="18">
        <v>1.2</v>
      </c>
      <c r="T282" s="18">
        <v>1.8</v>
      </c>
      <c r="U282" s="18">
        <v>1.3</v>
      </c>
      <c r="V282" s="18">
        <v>1.4</v>
      </c>
      <c r="W282" s="18">
        <v>2</v>
      </c>
      <c r="X282" s="18">
        <v>2</v>
      </c>
      <c r="AC282" s="106" t="s">
        <v>75</v>
      </c>
      <c r="AD282" s="88">
        <v>30831.93</v>
      </c>
      <c r="AE282" s="88">
        <v>27301.103999999999</v>
      </c>
      <c r="AF282" s="88">
        <v>44311.932000000001</v>
      </c>
      <c r="AG282" s="88">
        <v>33818.252</v>
      </c>
      <c r="AH282" s="88">
        <v>37004.239999999998</v>
      </c>
      <c r="AI282" s="88">
        <v>52434.76</v>
      </c>
      <c r="AJ282" s="88">
        <v>53069.919999999998</v>
      </c>
      <c r="AL282" s="106"/>
      <c r="AM282" s="89"/>
      <c r="AN282" s="89"/>
      <c r="AO282" s="89"/>
      <c r="AP282" s="89"/>
      <c r="AQ282" s="89"/>
      <c r="AR282" s="89"/>
      <c r="AS282" s="89"/>
      <c r="AU282" s="106"/>
      <c r="AV282" s="89"/>
      <c r="AW282" s="89"/>
      <c r="AX282" s="89"/>
      <c r="AY282" s="89"/>
      <c r="AZ282" s="89"/>
      <c r="BA282" s="89"/>
      <c r="BB282" s="89"/>
    </row>
    <row r="283" spans="2:54" s="97" customFormat="1" ht="12" x14ac:dyDescent="0.2">
      <c r="B283" s="102"/>
      <c r="C283" s="73" t="s">
        <v>8</v>
      </c>
      <c r="D283" s="99" t="s">
        <v>7</v>
      </c>
      <c r="E283" s="100"/>
      <c r="F283" s="73" t="s">
        <v>69</v>
      </c>
      <c r="G283" s="87">
        <v>4129751</v>
      </c>
      <c r="H283" s="87">
        <v>4210618</v>
      </c>
      <c r="I283" s="87">
        <v>4324953</v>
      </c>
      <c r="J283" s="87">
        <v>4444298</v>
      </c>
      <c r="K283" s="87">
        <v>4571462</v>
      </c>
      <c r="L283" s="87">
        <v>4701334</v>
      </c>
      <c r="M283" s="87">
        <v>4775607</v>
      </c>
      <c r="Q283" s="73" t="s">
        <v>69</v>
      </c>
      <c r="R283" s="18">
        <v>0.4</v>
      </c>
      <c r="S283" s="18">
        <v>0.5</v>
      </c>
      <c r="T283" s="18">
        <v>0.7</v>
      </c>
      <c r="U283" s="18">
        <v>0.4</v>
      </c>
      <c r="V283" s="18">
        <v>0.4</v>
      </c>
      <c r="W283" s="18">
        <v>0.5</v>
      </c>
      <c r="X283" s="18">
        <v>0.8</v>
      </c>
      <c r="AC283" s="73" t="s">
        <v>69</v>
      </c>
      <c r="AD283" s="87">
        <v>33038.008000000002</v>
      </c>
      <c r="AE283" s="87">
        <v>42106.18</v>
      </c>
      <c r="AF283" s="87">
        <v>60549.34199999999</v>
      </c>
      <c r="AG283" s="87">
        <v>35554.384000000005</v>
      </c>
      <c r="AH283" s="87">
        <v>36571.696000000004</v>
      </c>
      <c r="AI283" s="87">
        <v>47013.34</v>
      </c>
      <c r="AJ283" s="87">
        <v>76409.712</v>
      </c>
      <c r="AL283" s="73"/>
      <c r="AM283" s="79"/>
      <c r="AN283" s="79"/>
      <c r="AO283" s="79"/>
      <c r="AP283" s="79"/>
      <c r="AQ283" s="79"/>
      <c r="AR283" s="79"/>
      <c r="AS283" s="79"/>
      <c r="AU283" s="73"/>
      <c r="AV283" s="89"/>
      <c r="AW283" s="89"/>
      <c r="AX283" s="89"/>
      <c r="AY283" s="89"/>
      <c r="AZ283" s="89"/>
      <c r="BA283" s="89"/>
      <c r="BB283" s="89"/>
    </row>
    <row r="284" spans="2:54" s="97" customFormat="1" ht="12" x14ac:dyDescent="0.2">
      <c r="B284" s="102"/>
      <c r="C284" s="40" t="s">
        <v>8</v>
      </c>
      <c r="D284" s="103" t="s">
        <v>7</v>
      </c>
      <c r="E284" s="100"/>
      <c r="F284" s="40" t="s">
        <v>70</v>
      </c>
      <c r="G284" s="88">
        <v>1088207</v>
      </c>
      <c r="H284" s="88">
        <v>926391</v>
      </c>
      <c r="I284" s="88">
        <v>901315</v>
      </c>
      <c r="J284" s="88">
        <v>966128</v>
      </c>
      <c r="K284" s="88">
        <v>840477</v>
      </c>
      <c r="L284" s="88">
        <v>851589</v>
      </c>
      <c r="M284" s="88">
        <v>762956</v>
      </c>
      <c r="Q284" s="40" t="s">
        <v>70</v>
      </c>
      <c r="R284" s="18">
        <v>2</v>
      </c>
      <c r="S284" s="18">
        <v>2.8</v>
      </c>
      <c r="T284" s="18">
        <v>2.4</v>
      </c>
      <c r="U284" s="18">
        <v>2.7</v>
      </c>
      <c r="V284" s="18">
        <v>2.9</v>
      </c>
      <c r="W284" s="18">
        <v>3.1</v>
      </c>
      <c r="X284" s="18">
        <v>3.2</v>
      </c>
      <c r="AC284" s="40" t="s">
        <v>70</v>
      </c>
      <c r="AD284" s="88">
        <v>43528.28</v>
      </c>
      <c r="AE284" s="88">
        <v>51877.895999999993</v>
      </c>
      <c r="AF284" s="88">
        <v>43263.12</v>
      </c>
      <c r="AG284" s="88">
        <v>52170.912000000004</v>
      </c>
      <c r="AH284" s="88">
        <v>48747.665999999997</v>
      </c>
      <c r="AI284" s="88">
        <v>52798.517999999996</v>
      </c>
      <c r="AJ284" s="88">
        <v>48829.184000000001</v>
      </c>
      <c r="AL284" s="40"/>
      <c r="AM284" s="90"/>
      <c r="AN284" s="90"/>
      <c r="AO284" s="90"/>
      <c r="AP284" s="90"/>
      <c r="AQ284" s="90"/>
      <c r="AR284" s="90"/>
      <c r="AS284" s="90"/>
      <c r="AU284" s="40"/>
      <c r="AV284" s="89"/>
      <c r="AW284" s="89"/>
      <c r="AX284" s="89"/>
      <c r="AY284" s="89"/>
      <c r="AZ284" s="89"/>
      <c r="BA284" s="89"/>
      <c r="BB284" s="89"/>
    </row>
    <row r="285" spans="2:54" s="97" customFormat="1" ht="12" x14ac:dyDescent="0.2">
      <c r="B285" s="102"/>
      <c r="C285" s="40" t="s">
        <v>8</v>
      </c>
      <c r="D285" s="103" t="s">
        <v>7</v>
      </c>
      <c r="E285" s="100"/>
      <c r="F285" s="40" t="s">
        <v>71</v>
      </c>
      <c r="G285" s="88">
        <v>143160</v>
      </c>
      <c r="H285" s="88">
        <v>177501</v>
      </c>
      <c r="I285" s="88">
        <v>186862</v>
      </c>
      <c r="J285" s="88">
        <v>177884</v>
      </c>
      <c r="K285" s="88">
        <v>206961</v>
      </c>
      <c r="L285" s="88">
        <v>206433</v>
      </c>
      <c r="M285" s="88">
        <v>243576</v>
      </c>
      <c r="Q285" s="40" t="s">
        <v>71</v>
      </c>
      <c r="R285" s="18">
        <v>6.5</v>
      </c>
      <c r="S285" s="18">
        <v>5.9</v>
      </c>
      <c r="T285" s="18">
        <v>5.9</v>
      </c>
      <c r="U285" s="18">
        <v>6.6</v>
      </c>
      <c r="V285" s="18">
        <v>6.1</v>
      </c>
      <c r="W285" s="18">
        <v>6.6</v>
      </c>
      <c r="X285" s="18">
        <v>6.7</v>
      </c>
      <c r="AC285" s="40" t="s">
        <v>71</v>
      </c>
      <c r="AD285" s="88">
        <v>18610.8</v>
      </c>
      <c r="AE285" s="88">
        <v>20945.118000000002</v>
      </c>
      <c r="AF285" s="88">
        <v>22049.716</v>
      </c>
      <c r="AG285" s="88">
        <v>23480.687999999998</v>
      </c>
      <c r="AH285" s="88">
        <v>25249.241999999998</v>
      </c>
      <c r="AI285" s="88">
        <v>27249.155999999995</v>
      </c>
      <c r="AJ285" s="88">
        <v>32639.183999999997</v>
      </c>
      <c r="AL285" s="40"/>
      <c r="AM285" s="90"/>
      <c r="AN285" s="90"/>
      <c r="AO285" s="90"/>
      <c r="AP285" s="90"/>
      <c r="AQ285" s="90"/>
      <c r="AR285" s="90"/>
      <c r="AS285" s="90"/>
      <c r="AU285" s="40"/>
      <c r="AV285" s="89"/>
      <c r="AW285" s="89"/>
      <c r="AX285" s="89"/>
      <c r="AY285" s="89"/>
      <c r="AZ285" s="89"/>
      <c r="BA285" s="89"/>
      <c r="BB285" s="89"/>
    </row>
    <row r="286" spans="2:54" s="97" customFormat="1" ht="12" x14ac:dyDescent="0.2">
      <c r="B286" s="102"/>
      <c r="C286" s="40" t="s">
        <v>8</v>
      </c>
      <c r="D286" s="103" t="s">
        <v>7</v>
      </c>
      <c r="F286" s="40" t="s">
        <v>72</v>
      </c>
      <c r="G286" s="88">
        <v>177917</v>
      </c>
      <c r="H286" s="88">
        <v>241949</v>
      </c>
      <c r="I286" s="88">
        <v>228214</v>
      </c>
      <c r="J286" s="88">
        <v>209369</v>
      </c>
      <c r="K286" s="88">
        <v>212876</v>
      </c>
      <c r="L286" s="88">
        <v>228194</v>
      </c>
      <c r="M286" s="88">
        <v>212547</v>
      </c>
      <c r="Q286" s="40" t="s">
        <v>72</v>
      </c>
      <c r="R286" s="18">
        <v>5.9</v>
      </c>
      <c r="S286" s="18">
        <v>5.9</v>
      </c>
      <c r="T286" s="18">
        <v>5.0999999999999996</v>
      </c>
      <c r="U286" s="18">
        <v>5.7</v>
      </c>
      <c r="V286" s="18">
        <v>6.1</v>
      </c>
      <c r="W286" s="18">
        <v>6.6</v>
      </c>
      <c r="X286" s="18">
        <v>6.7</v>
      </c>
      <c r="AC286" s="40" t="s">
        <v>72</v>
      </c>
      <c r="AD286" s="88">
        <v>20994.206000000002</v>
      </c>
      <c r="AE286" s="88">
        <v>28549.982000000004</v>
      </c>
      <c r="AF286" s="88">
        <v>23277.827999999998</v>
      </c>
      <c r="AG286" s="88">
        <v>23868.066000000003</v>
      </c>
      <c r="AH286" s="88">
        <v>25970.871999999996</v>
      </c>
      <c r="AI286" s="88">
        <v>30121.607999999997</v>
      </c>
      <c r="AJ286" s="88">
        <v>28481.298000000003</v>
      </c>
      <c r="AL286" s="40"/>
      <c r="AM286" s="90"/>
      <c r="AN286" s="90"/>
      <c r="AO286" s="90"/>
      <c r="AP286" s="90"/>
      <c r="AQ286" s="90"/>
      <c r="AR286" s="90"/>
      <c r="AS286" s="90"/>
      <c r="AU286" s="40"/>
      <c r="AV286" s="89"/>
      <c r="AW286" s="89"/>
      <c r="AX286" s="89"/>
      <c r="AY286" s="89"/>
      <c r="AZ286" s="89"/>
      <c r="BA286" s="89"/>
      <c r="BB286" s="89"/>
    </row>
    <row r="287" spans="2:54" s="97" customFormat="1" ht="12" x14ac:dyDescent="0.2">
      <c r="B287" s="102"/>
      <c r="C287" s="40" t="s">
        <v>8</v>
      </c>
      <c r="D287" s="103" t="s">
        <v>7</v>
      </c>
      <c r="F287" s="40" t="s">
        <v>73</v>
      </c>
      <c r="G287" s="88">
        <v>436121</v>
      </c>
      <c r="H287" s="88">
        <v>532595</v>
      </c>
      <c r="I287" s="88">
        <v>506769</v>
      </c>
      <c r="J287" s="88">
        <v>539867</v>
      </c>
      <c r="K287" s="88">
        <v>451994</v>
      </c>
      <c r="L287" s="88">
        <v>449232</v>
      </c>
      <c r="M287" s="88">
        <v>410360</v>
      </c>
      <c r="Q287" s="40" t="s">
        <v>73</v>
      </c>
      <c r="R287" s="18">
        <v>3.5</v>
      </c>
      <c r="S287" s="18">
        <v>3.5</v>
      </c>
      <c r="T287" s="18">
        <v>3.1</v>
      </c>
      <c r="U287" s="18">
        <v>3.4</v>
      </c>
      <c r="V287" s="18">
        <v>4.9000000000000004</v>
      </c>
      <c r="W287" s="18">
        <v>4.5</v>
      </c>
      <c r="X287" s="18">
        <v>4.7</v>
      </c>
      <c r="AC287" s="40" t="s">
        <v>73</v>
      </c>
      <c r="AD287" s="88">
        <v>30528.47</v>
      </c>
      <c r="AE287" s="88">
        <v>37281.65</v>
      </c>
      <c r="AF287" s="88">
        <v>31419.678000000004</v>
      </c>
      <c r="AG287" s="88">
        <v>36710.955999999998</v>
      </c>
      <c r="AH287" s="88">
        <v>44295.412000000004</v>
      </c>
      <c r="AI287" s="88">
        <v>40430.879999999997</v>
      </c>
      <c r="AJ287" s="88">
        <v>38573.839999999997</v>
      </c>
      <c r="AL287" s="40"/>
      <c r="AM287" s="90"/>
      <c r="AN287" s="90"/>
      <c r="AO287" s="90"/>
      <c r="AP287" s="90"/>
      <c r="AQ287" s="90"/>
      <c r="AR287" s="90"/>
      <c r="AS287" s="90"/>
      <c r="AU287" s="40"/>
      <c r="AV287" s="89"/>
      <c r="AW287" s="89"/>
      <c r="AX287" s="89"/>
      <c r="AY287" s="89"/>
      <c r="AZ287" s="89"/>
      <c r="BA287" s="89"/>
      <c r="BB287" s="89"/>
    </row>
    <row r="288" spans="2:54" s="97" customFormat="1" ht="12" x14ac:dyDescent="0.2">
      <c r="B288" s="102"/>
      <c r="C288" s="40" t="s">
        <v>8</v>
      </c>
      <c r="D288" s="103" t="s">
        <v>7</v>
      </c>
      <c r="F288" s="40" t="s">
        <v>74</v>
      </c>
      <c r="G288" s="88">
        <v>681265</v>
      </c>
      <c r="H288" s="88">
        <v>698397</v>
      </c>
      <c r="I288" s="88">
        <v>717516</v>
      </c>
      <c r="J288" s="88">
        <v>700675</v>
      </c>
      <c r="K288" s="88">
        <v>729981</v>
      </c>
      <c r="L288" s="88">
        <v>725065</v>
      </c>
      <c r="M288" s="88">
        <v>764376</v>
      </c>
      <c r="Q288" s="40" t="s">
        <v>74</v>
      </c>
      <c r="R288" s="18">
        <v>3.1</v>
      </c>
      <c r="S288" s="18">
        <v>3.5</v>
      </c>
      <c r="T288" s="18">
        <v>3.1</v>
      </c>
      <c r="U288" s="18">
        <v>3.4</v>
      </c>
      <c r="V288" s="18">
        <v>3.6</v>
      </c>
      <c r="W288" s="18">
        <v>3.9</v>
      </c>
      <c r="X288" s="18">
        <v>3.2</v>
      </c>
      <c r="AC288" s="40" t="s">
        <v>74</v>
      </c>
      <c r="AD288" s="88">
        <v>42238.43</v>
      </c>
      <c r="AE288" s="88">
        <v>48887.79</v>
      </c>
      <c r="AF288" s="88">
        <v>44485.991999999998</v>
      </c>
      <c r="AG288" s="88">
        <v>47645.9</v>
      </c>
      <c r="AH288" s="88">
        <v>52558.632000000005</v>
      </c>
      <c r="AI288" s="88">
        <v>56555.07</v>
      </c>
      <c r="AJ288" s="88">
        <v>48920.064000000006</v>
      </c>
      <c r="AL288" s="40"/>
      <c r="AM288" s="90"/>
      <c r="AN288" s="90"/>
      <c r="AO288" s="90"/>
      <c r="AP288" s="90"/>
      <c r="AQ288" s="90"/>
      <c r="AR288" s="90"/>
      <c r="AS288" s="90"/>
      <c r="AU288" s="40"/>
      <c r="AV288" s="89"/>
      <c r="AW288" s="89"/>
      <c r="AX288" s="89"/>
      <c r="AY288" s="89"/>
      <c r="AZ288" s="89"/>
      <c r="BA288" s="89"/>
      <c r="BB288" s="89"/>
    </row>
    <row r="289" spans="2:54" s="97" customFormat="1" ht="12" x14ac:dyDescent="0.2">
      <c r="B289" s="102"/>
      <c r="C289" s="40" t="s">
        <v>8</v>
      </c>
      <c r="D289" s="103" t="s">
        <v>7</v>
      </c>
      <c r="E289" s="100"/>
      <c r="F289" s="106" t="s">
        <v>75</v>
      </c>
      <c r="G289" s="88">
        <v>1603081</v>
      </c>
      <c r="H289" s="88">
        <v>1633785</v>
      </c>
      <c r="I289" s="88">
        <v>1784277</v>
      </c>
      <c r="J289" s="88">
        <v>1850375</v>
      </c>
      <c r="K289" s="88">
        <v>2129173</v>
      </c>
      <c r="L289" s="88">
        <v>2240821</v>
      </c>
      <c r="M289" s="88">
        <v>2381792</v>
      </c>
      <c r="Q289" s="40" t="s">
        <v>75</v>
      </c>
      <c r="R289" s="18">
        <v>1.5</v>
      </c>
      <c r="S289" s="18">
        <v>1.7</v>
      </c>
      <c r="T289" s="18">
        <v>1.6</v>
      </c>
      <c r="U289" s="18">
        <v>1.7</v>
      </c>
      <c r="V289" s="18">
        <v>1.8</v>
      </c>
      <c r="W289" s="18">
        <v>1.5</v>
      </c>
      <c r="X289" s="18">
        <v>1.7</v>
      </c>
      <c r="AC289" s="40" t="s">
        <v>75</v>
      </c>
      <c r="AD289" s="88">
        <v>48092.43</v>
      </c>
      <c r="AE289" s="88">
        <v>55548.69</v>
      </c>
      <c r="AF289" s="88">
        <v>57096.864000000001</v>
      </c>
      <c r="AG289" s="88">
        <v>62912.75</v>
      </c>
      <c r="AH289" s="88">
        <v>76650.228000000003</v>
      </c>
      <c r="AI289" s="88">
        <v>67224.63</v>
      </c>
      <c r="AJ289" s="88">
        <v>80980.928</v>
      </c>
      <c r="AL289" s="40"/>
      <c r="AM289" s="90"/>
      <c r="AN289" s="90"/>
      <c r="AO289" s="90"/>
      <c r="AP289" s="90"/>
      <c r="AQ289" s="90"/>
      <c r="AR289" s="90"/>
      <c r="AS289" s="90"/>
      <c r="AU289" s="40"/>
      <c r="AV289" s="89"/>
      <c r="AW289" s="89"/>
      <c r="AX289" s="89"/>
      <c r="AY289" s="89"/>
      <c r="AZ289" s="89"/>
      <c r="BA289" s="89"/>
      <c r="BB289" s="89"/>
    </row>
    <row r="290" spans="2:54" s="97" customFormat="1" ht="12" x14ac:dyDescent="0.2">
      <c r="B290" s="102"/>
      <c r="C290" s="73" t="s">
        <v>9</v>
      </c>
      <c r="D290" s="99" t="s">
        <v>7</v>
      </c>
      <c r="E290" s="100"/>
      <c r="F290" s="73" t="s">
        <v>69</v>
      </c>
      <c r="G290" s="87">
        <v>2088005</v>
      </c>
      <c r="H290" s="87">
        <v>2131406</v>
      </c>
      <c r="I290" s="87">
        <v>2190688</v>
      </c>
      <c r="J290" s="87">
        <v>2242033</v>
      </c>
      <c r="K290" s="87">
        <v>2314960</v>
      </c>
      <c r="L290" s="87">
        <v>2386369</v>
      </c>
      <c r="M290" s="87">
        <v>2417573</v>
      </c>
      <c r="Q290" s="73" t="s">
        <v>69</v>
      </c>
      <c r="R290" s="18">
        <v>1.2</v>
      </c>
      <c r="S290" s="18">
        <v>1.4</v>
      </c>
      <c r="T290" s="18">
        <v>1.2</v>
      </c>
      <c r="U290" s="18">
        <v>1.3</v>
      </c>
      <c r="V290" s="18">
        <v>1.4</v>
      </c>
      <c r="W290" s="18">
        <v>1.5</v>
      </c>
      <c r="X290" s="18">
        <v>1.7</v>
      </c>
      <c r="AC290" s="73" t="s">
        <v>69</v>
      </c>
      <c r="AD290" s="87">
        <v>50112.12</v>
      </c>
      <c r="AE290" s="87">
        <v>59679.367999999995</v>
      </c>
      <c r="AF290" s="87">
        <v>52576.512000000002</v>
      </c>
      <c r="AG290" s="87">
        <v>58292.858</v>
      </c>
      <c r="AH290" s="87">
        <v>64818.879999999997</v>
      </c>
      <c r="AI290" s="87">
        <v>71591.070000000007</v>
      </c>
      <c r="AJ290" s="87">
        <v>82197.482000000004</v>
      </c>
      <c r="AL290" s="73"/>
      <c r="AM290" s="79"/>
      <c r="AN290" s="79"/>
      <c r="AO290" s="79"/>
      <c r="AP290" s="79"/>
      <c r="AQ290" s="79"/>
      <c r="AR290" s="79"/>
      <c r="AS290" s="79"/>
      <c r="AU290" s="73"/>
      <c r="AV290" s="89"/>
      <c r="AW290" s="89"/>
      <c r="AX290" s="89"/>
      <c r="AY290" s="89"/>
      <c r="AZ290" s="89"/>
      <c r="BA290" s="89"/>
      <c r="BB290" s="89"/>
    </row>
    <row r="291" spans="2:54" s="97" customFormat="1" ht="12" x14ac:dyDescent="0.2">
      <c r="B291" s="102"/>
      <c r="C291" s="40" t="s">
        <v>9</v>
      </c>
      <c r="D291" s="103" t="s">
        <v>7</v>
      </c>
      <c r="E291" s="100"/>
      <c r="F291" s="40" t="s">
        <v>70</v>
      </c>
      <c r="G291" s="88">
        <v>617878</v>
      </c>
      <c r="H291" s="88">
        <v>519148</v>
      </c>
      <c r="I291" s="88">
        <v>519177</v>
      </c>
      <c r="J291" s="88">
        <v>552926</v>
      </c>
      <c r="K291" s="88">
        <v>493307</v>
      </c>
      <c r="L291" s="88">
        <v>494781</v>
      </c>
      <c r="M291" s="88">
        <v>461637</v>
      </c>
      <c r="Q291" s="40" t="s">
        <v>70</v>
      </c>
      <c r="R291" s="18">
        <v>3.1</v>
      </c>
      <c r="S291" s="18">
        <v>3.5</v>
      </c>
      <c r="T291" s="18">
        <v>3.1</v>
      </c>
      <c r="U291" s="18">
        <v>3.4</v>
      </c>
      <c r="V291" s="18">
        <v>4.9000000000000004</v>
      </c>
      <c r="W291" s="18">
        <v>4.3</v>
      </c>
      <c r="X291" s="18">
        <v>4.4000000000000004</v>
      </c>
      <c r="AC291" s="40" t="s">
        <v>70</v>
      </c>
      <c r="AD291" s="88">
        <v>38308.436000000002</v>
      </c>
      <c r="AE291" s="88">
        <v>36340.36</v>
      </c>
      <c r="AF291" s="88">
        <v>32188.973999999998</v>
      </c>
      <c r="AG291" s="88">
        <v>37598.968000000001</v>
      </c>
      <c r="AH291" s="88">
        <v>48344.086000000003</v>
      </c>
      <c r="AI291" s="88">
        <v>42551.165999999997</v>
      </c>
      <c r="AJ291" s="88">
        <v>40624.056000000004</v>
      </c>
      <c r="AL291" s="40"/>
      <c r="AM291" s="90"/>
      <c r="AN291" s="90"/>
      <c r="AO291" s="90"/>
      <c r="AP291" s="90"/>
      <c r="AQ291" s="90"/>
      <c r="AR291" s="90"/>
      <c r="AS291" s="90"/>
      <c r="AU291" s="40"/>
      <c r="AV291" s="89"/>
      <c r="AW291" s="89"/>
      <c r="AX291" s="89"/>
      <c r="AY291" s="89"/>
      <c r="AZ291" s="89"/>
      <c r="BA291" s="89"/>
      <c r="BB291" s="89"/>
    </row>
    <row r="292" spans="2:54" s="97" customFormat="1" ht="12" x14ac:dyDescent="0.2">
      <c r="B292" s="102"/>
      <c r="C292" s="40" t="s">
        <v>9</v>
      </c>
      <c r="D292" s="103" t="s">
        <v>7</v>
      </c>
      <c r="E292" s="100"/>
      <c r="F292" s="40" t="s">
        <v>71</v>
      </c>
      <c r="G292" s="88">
        <v>72798</v>
      </c>
      <c r="H292" s="88">
        <v>113298</v>
      </c>
      <c r="I292" s="88">
        <v>94121</v>
      </c>
      <c r="J292" s="88">
        <v>111042</v>
      </c>
      <c r="K292" s="88">
        <v>130011</v>
      </c>
      <c r="L292" s="88">
        <v>124141</v>
      </c>
      <c r="M292" s="88">
        <v>154939</v>
      </c>
      <c r="Q292" s="40" t="s">
        <v>71</v>
      </c>
      <c r="R292" s="18">
        <v>8</v>
      </c>
      <c r="S292" s="18">
        <v>8.3000000000000007</v>
      </c>
      <c r="T292" s="18">
        <v>7.7</v>
      </c>
      <c r="U292" s="18">
        <v>8.1</v>
      </c>
      <c r="V292" s="18">
        <v>8.6</v>
      </c>
      <c r="W292" s="18">
        <v>8.3000000000000007</v>
      </c>
      <c r="X292" s="18">
        <v>7.7</v>
      </c>
      <c r="AC292" s="40" t="s">
        <v>71</v>
      </c>
      <c r="AD292" s="88">
        <v>11647.68</v>
      </c>
      <c r="AE292" s="88">
        <v>18807.468000000001</v>
      </c>
      <c r="AF292" s="88">
        <v>14494.634000000002</v>
      </c>
      <c r="AG292" s="88">
        <v>17988.804</v>
      </c>
      <c r="AH292" s="88">
        <v>22361.891999999996</v>
      </c>
      <c r="AI292" s="88">
        <v>20607.406000000003</v>
      </c>
      <c r="AJ292" s="88">
        <v>23860.606</v>
      </c>
      <c r="AL292" s="40"/>
      <c r="AM292" s="90"/>
      <c r="AN292" s="90"/>
      <c r="AO292" s="90"/>
      <c r="AP292" s="90"/>
      <c r="AQ292" s="90"/>
      <c r="AR292" s="90"/>
      <c r="AS292" s="90"/>
      <c r="AU292" s="40"/>
      <c r="AV292" s="89"/>
      <c r="AW292" s="89"/>
      <c r="AX292" s="89"/>
      <c r="AY292" s="89"/>
      <c r="AZ292" s="89"/>
      <c r="BA292" s="89"/>
      <c r="BB292" s="89"/>
    </row>
    <row r="293" spans="2:54" s="97" customFormat="1" ht="12" x14ac:dyDescent="0.2">
      <c r="B293" s="102"/>
      <c r="C293" s="40" t="s">
        <v>9</v>
      </c>
      <c r="D293" s="103" t="s">
        <v>7</v>
      </c>
      <c r="E293" s="100"/>
      <c r="F293" s="40" t="s">
        <v>72</v>
      </c>
      <c r="G293" s="88">
        <v>88160</v>
      </c>
      <c r="H293" s="88">
        <v>124684</v>
      </c>
      <c r="I293" s="88">
        <v>128822</v>
      </c>
      <c r="J293" s="88">
        <v>115790</v>
      </c>
      <c r="K293" s="88">
        <v>108020</v>
      </c>
      <c r="L293" s="88">
        <v>123534</v>
      </c>
      <c r="M293" s="88">
        <v>126340</v>
      </c>
      <c r="Q293" s="40" t="s">
        <v>72</v>
      </c>
      <c r="R293" s="18">
        <v>7.9</v>
      </c>
      <c r="S293" s="18">
        <v>8.3000000000000007</v>
      </c>
      <c r="T293" s="18">
        <v>6.5</v>
      </c>
      <c r="U293" s="18">
        <v>8.1</v>
      </c>
      <c r="V293" s="18">
        <v>8.6</v>
      </c>
      <c r="W293" s="18">
        <v>8.3000000000000007</v>
      </c>
      <c r="X293" s="18">
        <v>8.5</v>
      </c>
      <c r="AC293" s="40" t="s">
        <v>72</v>
      </c>
      <c r="AD293" s="88">
        <v>13929.28</v>
      </c>
      <c r="AE293" s="88">
        <v>20697.544000000002</v>
      </c>
      <c r="AF293" s="88">
        <v>16746.86</v>
      </c>
      <c r="AG293" s="88">
        <v>18757.98</v>
      </c>
      <c r="AH293" s="88">
        <v>18579.439999999999</v>
      </c>
      <c r="AI293" s="88">
        <v>20506.644</v>
      </c>
      <c r="AJ293" s="88">
        <v>21477.8</v>
      </c>
      <c r="AL293" s="40"/>
      <c r="AM293" s="90"/>
      <c r="AN293" s="90"/>
      <c r="AO293" s="90"/>
      <c r="AP293" s="90"/>
      <c r="AQ293" s="90"/>
      <c r="AR293" s="90"/>
      <c r="AS293" s="90"/>
      <c r="AU293" s="40"/>
      <c r="AV293" s="89"/>
      <c r="AW293" s="89"/>
      <c r="AX293" s="89"/>
      <c r="AY293" s="89"/>
      <c r="AZ293" s="89"/>
      <c r="BA293" s="89"/>
      <c r="BB293" s="89"/>
    </row>
    <row r="294" spans="2:54" s="97" customFormat="1" ht="12" x14ac:dyDescent="0.2">
      <c r="B294" s="102"/>
      <c r="C294" s="40" t="s">
        <v>9</v>
      </c>
      <c r="D294" s="103" t="s">
        <v>7</v>
      </c>
      <c r="E294" s="100"/>
      <c r="F294" s="40" t="s">
        <v>73</v>
      </c>
      <c r="G294" s="88">
        <v>214307</v>
      </c>
      <c r="H294" s="88">
        <v>257629</v>
      </c>
      <c r="I294" s="88">
        <v>236003</v>
      </c>
      <c r="J294" s="88">
        <v>242013</v>
      </c>
      <c r="K294" s="88">
        <v>204306</v>
      </c>
      <c r="L294" s="88">
        <v>219520</v>
      </c>
      <c r="M294" s="88">
        <v>195852</v>
      </c>
      <c r="Q294" s="40" t="s">
        <v>73</v>
      </c>
      <c r="R294" s="18">
        <v>5.0999999999999996</v>
      </c>
      <c r="S294" s="18">
        <v>5.0999999999999996</v>
      </c>
      <c r="T294" s="18">
        <v>5.0999999999999996</v>
      </c>
      <c r="U294" s="18">
        <v>5.7</v>
      </c>
      <c r="V294" s="18">
        <v>6.1</v>
      </c>
      <c r="W294" s="18">
        <v>6.6</v>
      </c>
      <c r="X294" s="18">
        <v>7.7</v>
      </c>
      <c r="AC294" s="40" t="s">
        <v>73</v>
      </c>
      <c r="AD294" s="88">
        <v>21859.313999999998</v>
      </c>
      <c r="AE294" s="88">
        <v>26278.157999999999</v>
      </c>
      <c r="AF294" s="88">
        <v>24072.305999999997</v>
      </c>
      <c r="AG294" s="88">
        <v>27589.482000000004</v>
      </c>
      <c r="AH294" s="88">
        <v>24925.331999999999</v>
      </c>
      <c r="AI294" s="88">
        <v>28976.639999999999</v>
      </c>
      <c r="AJ294" s="88">
        <v>30161.208000000002</v>
      </c>
      <c r="AL294" s="40"/>
      <c r="AM294" s="90"/>
      <c r="AN294" s="90"/>
      <c r="AO294" s="90"/>
      <c r="AP294" s="90"/>
      <c r="AQ294" s="90"/>
      <c r="AR294" s="90"/>
      <c r="AS294" s="90"/>
      <c r="AU294" s="40"/>
      <c r="AV294" s="89"/>
      <c r="AW294" s="89"/>
      <c r="AX294" s="89"/>
      <c r="AY294" s="89"/>
      <c r="AZ294" s="89"/>
      <c r="BA294" s="89"/>
      <c r="BB294" s="89"/>
    </row>
    <row r="295" spans="2:54" s="97" customFormat="1" ht="12" x14ac:dyDescent="0.2">
      <c r="B295" s="98"/>
      <c r="C295" s="40" t="s">
        <v>9</v>
      </c>
      <c r="D295" s="103" t="s">
        <v>7</v>
      </c>
      <c r="E295" s="100"/>
      <c r="F295" s="40" t="s">
        <v>74</v>
      </c>
      <c r="G295" s="88">
        <v>333836</v>
      </c>
      <c r="H295" s="88">
        <v>353385</v>
      </c>
      <c r="I295" s="88">
        <v>369041</v>
      </c>
      <c r="J295" s="88">
        <v>376503</v>
      </c>
      <c r="K295" s="88">
        <v>398314</v>
      </c>
      <c r="L295" s="88">
        <v>399024</v>
      </c>
      <c r="M295" s="88">
        <v>439573</v>
      </c>
      <c r="Q295" s="40" t="s">
        <v>74</v>
      </c>
      <c r="R295" s="18">
        <v>4.0999999999999996</v>
      </c>
      <c r="S295" s="18">
        <v>4.3</v>
      </c>
      <c r="T295" s="18">
        <v>3.8</v>
      </c>
      <c r="U295" s="18">
        <v>4.2</v>
      </c>
      <c r="V295" s="18">
        <v>4.5</v>
      </c>
      <c r="W295" s="18">
        <v>4.9000000000000004</v>
      </c>
      <c r="X295" s="18">
        <v>4.7</v>
      </c>
      <c r="AC295" s="40" t="s">
        <v>74</v>
      </c>
      <c r="AD295" s="88">
        <v>27374.551999999996</v>
      </c>
      <c r="AE295" s="88">
        <v>30391.11</v>
      </c>
      <c r="AF295" s="88">
        <v>28047.116000000002</v>
      </c>
      <c r="AG295" s="88">
        <v>31626.252</v>
      </c>
      <c r="AH295" s="88">
        <v>35848.26</v>
      </c>
      <c r="AI295" s="88">
        <v>39104.351999999999</v>
      </c>
      <c r="AJ295" s="88">
        <v>41319.862000000001</v>
      </c>
      <c r="AL295" s="40"/>
      <c r="AM295" s="90"/>
      <c r="AN295" s="90"/>
      <c r="AO295" s="90"/>
      <c r="AP295" s="90"/>
      <c r="AQ295" s="90"/>
      <c r="AR295" s="90"/>
      <c r="AS295" s="90"/>
      <c r="AU295" s="40"/>
      <c r="AV295" s="89"/>
      <c r="AW295" s="89"/>
      <c r="AX295" s="89"/>
      <c r="AY295" s="89"/>
      <c r="AZ295" s="89"/>
      <c r="BA295" s="89"/>
      <c r="BB295" s="89"/>
    </row>
    <row r="296" spans="2:54" s="97" customFormat="1" ht="12" x14ac:dyDescent="0.2">
      <c r="B296" s="102"/>
      <c r="C296" s="40" t="s">
        <v>9</v>
      </c>
      <c r="D296" s="103" t="s">
        <v>7</v>
      </c>
      <c r="E296" s="100"/>
      <c r="F296" s="106" t="s">
        <v>75</v>
      </c>
      <c r="G296" s="88">
        <v>747433</v>
      </c>
      <c r="H296" s="88">
        <v>763262</v>
      </c>
      <c r="I296" s="88">
        <v>843524</v>
      </c>
      <c r="J296" s="88">
        <v>843759</v>
      </c>
      <c r="K296" s="88">
        <v>981002</v>
      </c>
      <c r="L296" s="88">
        <v>1025369</v>
      </c>
      <c r="M296" s="88">
        <v>1039232</v>
      </c>
      <c r="Q296" s="40" t="s">
        <v>75</v>
      </c>
      <c r="R296" s="18">
        <v>3.1</v>
      </c>
      <c r="S296" s="18">
        <v>2.8</v>
      </c>
      <c r="T296" s="18">
        <v>2.4</v>
      </c>
      <c r="U296" s="18">
        <v>2.7</v>
      </c>
      <c r="V296" s="18">
        <v>2.9</v>
      </c>
      <c r="W296" s="18">
        <v>2</v>
      </c>
      <c r="X296" s="18">
        <v>2.7</v>
      </c>
      <c r="AC296" s="40" t="s">
        <v>75</v>
      </c>
      <c r="AD296" s="88">
        <v>46340.846000000005</v>
      </c>
      <c r="AE296" s="88">
        <v>42742.671999999999</v>
      </c>
      <c r="AF296" s="88">
        <v>40489.151999999995</v>
      </c>
      <c r="AG296" s="88">
        <v>45562.986000000004</v>
      </c>
      <c r="AH296" s="88">
        <v>56898.115999999995</v>
      </c>
      <c r="AI296" s="88">
        <v>41014.76</v>
      </c>
      <c r="AJ296" s="88">
        <v>56118.528000000006</v>
      </c>
      <c r="AL296" s="40"/>
      <c r="AM296" s="90"/>
      <c r="AN296" s="90"/>
      <c r="AO296" s="90"/>
      <c r="AP296" s="90"/>
      <c r="AQ296" s="90"/>
      <c r="AR296" s="90"/>
      <c r="AS296" s="90"/>
      <c r="AU296" s="40"/>
      <c r="AV296" s="89"/>
      <c r="AW296" s="89"/>
      <c r="AX296" s="89"/>
      <c r="AY296" s="89"/>
      <c r="AZ296" s="89"/>
      <c r="BA296" s="89"/>
      <c r="BB296" s="89"/>
    </row>
    <row r="297" spans="2:54" s="97" customFormat="1" ht="12" x14ac:dyDescent="0.2">
      <c r="B297" s="102"/>
      <c r="C297" s="73" t="s">
        <v>76</v>
      </c>
      <c r="D297" s="99" t="s">
        <v>7</v>
      </c>
      <c r="E297" s="100"/>
      <c r="F297" s="73" t="s">
        <v>69</v>
      </c>
      <c r="G297" s="87">
        <v>2041746</v>
      </c>
      <c r="H297" s="87">
        <v>2079212</v>
      </c>
      <c r="I297" s="87">
        <v>2134265</v>
      </c>
      <c r="J297" s="87">
        <v>2202265</v>
      </c>
      <c r="K297" s="87">
        <v>2256502</v>
      </c>
      <c r="L297" s="87">
        <v>2314965</v>
      </c>
      <c r="M297" s="87">
        <v>2358034</v>
      </c>
      <c r="Q297" s="73" t="s">
        <v>69</v>
      </c>
      <c r="R297" s="18">
        <v>1.2</v>
      </c>
      <c r="S297" s="18">
        <v>1.4</v>
      </c>
      <c r="T297" s="18">
        <v>1.2</v>
      </c>
      <c r="U297" s="18">
        <v>1.3</v>
      </c>
      <c r="V297" s="18">
        <v>1.4</v>
      </c>
      <c r="W297" s="18">
        <v>1.5</v>
      </c>
      <c r="X297" s="18">
        <v>1.7</v>
      </c>
      <c r="AC297" s="73" t="s">
        <v>69</v>
      </c>
      <c r="AD297" s="87">
        <v>49001.903999999995</v>
      </c>
      <c r="AE297" s="87">
        <v>58217.935999999994</v>
      </c>
      <c r="AF297" s="87">
        <v>51222.36</v>
      </c>
      <c r="AG297" s="87">
        <v>57258.89</v>
      </c>
      <c r="AH297" s="87">
        <v>63182.055999999997</v>
      </c>
      <c r="AI297" s="87">
        <v>69448.95</v>
      </c>
      <c r="AJ297" s="87">
        <v>80173.156000000003</v>
      </c>
      <c r="AL297" s="73"/>
      <c r="AM297" s="79"/>
      <c r="AN297" s="79"/>
      <c r="AO297" s="79"/>
      <c r="AP297" s="79"/>
      <c r="AQ297" s="79"/>
      <c r="AR297" s="79"/>
      <c r="AS297" s="79"/>
      <c r="AU297" s="73"/>
      <c r="AV297" s="89"/>
      <c r="AW297" s="89"/>
      <c r="AX297" s="89"/>
      <c r="AY297" s="89"/>
      <c r="AZ297" s="89"/>
      <c r="BA297" s="89"/>
      <c r="BB297" s="89"/>
    </row>
    <row r="298" spans="2:54" s="97" customFormat="1" ht="12" x14ac:dyDescent="0.2">
      <c r="B298" s="102"/>
      <c r="C298" s="40" t="s">
        <v>76</v>
      </c>
      <c r="D298" s="103" t="s">
        <v>7</v>
      </c>
      <c r="F298" s="40" t="s">
        <v>70</v>
      </c>
      <c r="G298" s="88">
        <v>470329</v>
      </c>
      <c r="H298" s="88">
        <v>407243</v>
      </c>
      <c r="I298" s="88">
        <v>382138</v>
      </c>
      <c r="J298" s="88">
        <v>413202</v>
      </c>
      <c r="K298" s="88">
        <v>347170</v>
      </c>
      <c r="L298" s="88">
        <v>356808</v>
      </c>
      <c r="M298" s="88">
        <v>301319</v>
      </c>
      <c r="Q298" s="40" t="s">
        <v>70</v>
      </c>
      <c r="R298" s="18">
        <v>3.5</v>
      </c>
      <c r="S298" s="18">
        <v>4.0999999999999996</v>
      </c>
      <c r="T298" s="18">
        <v>3.8</v>
      </c>
      <c r="U298" s="18">
        <v>3.9</v>
      </c>
      <c r="V298" s="18">
        <v>4.8</v>
      </c>
      <c r="W298" s="18">
        <v>4.9000000000000004</v>
      </c>
      <c r="X298" s="18">
        <v>5.4</v>
      </c>
      <c r="AC298" s="40" t="s">
        <v>70</v>
      </c>
      <c r="AD298" s="88">
        <v>32923.03</v>
      </c>
      <c r="AE298" s="88">
        <v>33393.925999999999</v>
      </c>
      <c r="AF298" s="88">
        <v>29042.487999999998</v>
      </c>
      <c r="AG298" s="88">
        <v>32229.756000000001</v>
      </c>
      <c r="AH298" s="88">
        <v>33328.32</v>
      </c>
      <c r="AI298" s="88">
        <v>34967.184000000001</v>
      </c>
      <c r="AJ298" s="88">
        <v>32542.452000000001</v>
      </c>
      <c r="AL298" s="40"/>
      <c r="AM298" s="90"/>
      <c r="AN298" s="90"/>
      <c r="AO298" s="90"/>
      <c r="AP298" s="90"/>
      <c r="AQ298" s="90"/>
      <c r="AR298" s="90"/>
      <c r="AS298" s="90"/>
      <c r="AU298" s="40"/>
      <c r="AV298" s="89"/>
      <c r="AW298" s="89"/>
      <c r="AX298" s="89"/>
      <c r="AY298" s="89"/>
      <c r="AZ298" s="89"/>
      <c r="BA298" s="89"/>
      <c r="BB298" s="89"/>
    </row>
    <row r="299" spans="2:54" s="97" customFormat="1" ht="12" x14ac:dyDescent="0.2">
      <c r="B299" s="102"/>
      <c r="C299" s="40" t="s">
        <v>76</v>
      </c>
      <c r="D299" s="103" t="s">
        <v>7</v>
      </c>
      <c r="F299" s="40" t="s">
        <v>71</v>
      </c>
      <c r="G299" s="88">
        <v>70362</v>
      </c>
      <c r="H299" s="88">
        <v>64203</v>
      </c>
      <c r="I299" s="88">
        <v>92741</v>
      </c>
      <c r="J299" s="88">
        <v>66842</v>
      </c>
      <c r="K299" s="88">
        <v>76950</v>
      </c>
      <c r="L299" s="88">
        <v>82292</v>
      </c>
      <c r="M299" s="88">
        <v>88637</v>
      </c>
      <c r="Q299" s="40" t="s">
        <v>71</v>
      </c>
      <c r="R299" s="18">
        <v>8</v>
      </c>
      <c r="S299" s="18">
        <v>10.9</v>
      </c>
      <c r="T299" s="18">
        <v>7.7</v>
      </c>
      <c r="U299" s="18">
        <v>10.199999999999999</v>
      </c>
      <c r="V299" s="18">
        <v>10.1</v>
      </c>
      <c r="W299" s="18">
        <v>10.6</v>
      </c>
      <c r="X299" s="18">
        <v>10.3</v>
      </c>
      <c r="AC299" s="40" t="s">
        <v>71</v>
      </c>
      <c r="AD299" s="88">
        <v>11257.92</v>
      </c>
      <c r="AE299" s="88">
        <v>13996.254000000001</v>
      </c>
      <c r="AF299" s="88">
        <v>14282.114000000001</v>
      </c>
      <c r="AG299" s="88">
        <v>13635.767999999998</v>
      </c>
      <c r="AH299" s="88">
        <v>15543.9</v>
      </c>
      <c r="AI299" s="88">
        <v>17445.903999999999</v>
      </c>
      <c r="AJ299" s="88">
        <v>18259.222000000002</v>
      </c>
      <c r="AL299" s="40"/>
      <c r="AM299" s="90"/>
      <c r="AN299" s="90"/>
      <c r="AO299" s="90"/>
      <c r="AP299" s="90"/>
      <c r="AQ299" s="90"/>
      <c r="AR299" s="90"/>
      <c r="AS299" s="90"/>
      <c r="AU299" s="40"/>
      <c r="AV299" s="89"/>
      <c r="AW299" s="89"/>
      <c r="AX299" s="89"/>
      <c r="AY299" s="89"/>
      <c r="AZ299" s="89"/>
      <c r="BA299" s="89"/>
      <c r="BB299" s="89"/>
    </row>
    <row r="300" spans="2:54" s="97" customFormat="1" ht="12" x14ac:dyDescent="0.2">
      <c r="B300" s="102"/>
      <c r="C300" s="40" t="s">
        <v>76</v>
      </c>
      <c r="D300" s="103" t="s">
        <v>7</v>
      </c>
      <c r="F300" s="40" t="s">
        <v>72</v>
      </c>
      <c r="G300" s="88">
        <v>89757</v>
      </c>
      <c r="H300" s="88">
        <v>117265</v>
      </c>
      <c r="I300" s="88">
        <v>99392</v>
      </c>
      <c r="J300" s="88">
        <v>93579</v>
      </c>
      <c r="K300" s="88">
        <v>104856</v>
      </c>
      <c r="L300" s="88">
        <v>104660</v>
      </c>
      <c r="M300" s="88">
        <v>86207</v>
      </c>
      <c r="Q300" s="40" t="s">
        <v>72</v>
      </c>
      <c r="R300" s="18">
        <v>7.9</v>
      </c>
      <c r="S300" s="18">
        <v>8.3000000000000007</v>
      </c>
      <c r="T300" s="18">
        <v>7.5</v>
      </c>
      <c r="U300" s="18">
        <v>8.5</v>
      </c>
      <c r="V300" s="18">
        <v>8.6</v>
      </c>
      <c r="W300" s="18">
        <v>9.3000000000000007</v>
      </c>
      <c r="X300" s="18">
        <v>10.3</v>
      </c>
      <c r="AC300" s="40" t="s">
        <v>72</v>
      </c>
      <c r="AD300" s="88">
        <v>14181.606000000002</v>
      </c>
      <c r="AE300" s="88">
        <v>19465.990000000002</v>
      </c>
      <c r="AF300" s="88">
        <v>14908.8</v>
      </c>
      <c r="AG300" s="88">
        <v>15908.43</v>
      </c>
      <c r="AH300" s="88">
        <v>18035.232</v>
      </c>
      <c r="AI300" s="88">
        <v>19466.760000000002</v>
      </c>
      <c r="AJ300" s="88">
        <v>17758.642000000003</v>
      </c>
      <c r="AL300" s="40"/>
      <c r="AM300" s="90"/>
      <c r="AN300" s="90"/>
      <c r="AO300" s="90"/>
      <c r="AP300" s="90"/>
      <c r="AQ300" s="90"/>
      <c r="AR300" s="90"/>
      <c r="AS300" s="90"/>
      <c r="AU300" s="40"/>
      <c r="AV300" s="89"/>
      <c r="AW300" s="89"/>
      <c r="AX300" s="89"/>
      <c r="AY300" s="89"/>
      <c r="AZ300" s="89"/>
      <c r="BA300" s="89"/>
      <c r="BB300" s="89"/>
    </row>
    <row r="301" spans="2:54" s="97" customFormat="1" ht="12" x14ac:dyDescent="0.2">
      <c r="B301" s="102"/>
      <c r="C301" s="40" t="s">
        <v>76</v>
      </c>
      <c r="D301" s="103" t="s">
        <v>7</v>
      </c>
      <c r="F301" s="40" t="s">
        <v>73</v>
      </c>
      <c r="G301" s="88">
        <v>221814</v>
      </c>
      <c r="H301" s="88">
        <v>274966</v>
      </c>
      <c r="I301" s="88">
        <v>270766</v>
      </c>
      <c r="J301" s="88">
        <v>297854</v>
      </c>
      <c r="K301" s="88">
        <v>247688</v>
      </c>
      <c r="L301" s="88">
        <v>229712</v>
      </c>
      <c r="M301" s="88">
        <v>214508</v>
      </c>
      <c r="Q301" s="40" t="s">
        <v>73</v>
      </c>
      <c r="R301" s="18">
        <v>5.0999999999999996</v>
      </c>
      <c r="S301" s="18">
        <v>5.0999999999999996</v>
      </c>
      <c r="T301" s="18">
        <v>4.5</v>
      </c>
      <c r="U301" s="18">
        <v>5</v>
      </c>
      <c r="V301" s="18">
        <v>6.1</v>
      </c>
      <c r="W301" s="18">
        <v>6.6</v>
      </c>
      <c r="X301" s="18">
        <v>6.7</v>
      </c>
      <c r="AC301" s="40" t="s">
        <v>73</v>
      </c>
      <c r="AD301" s="88">
        <v>22625.027999999998</v>
      </c>
      <c r="AE301" s="88">
        <v>28046.531999999996</v>
      </c>
      <c r="AF301" s="88">
        <v>24368.94</v>
      </c>
      <c r="AG301" s="88">
        <v>29785.4</v>
      </c>
      <c r="AH301" s="88">
        <v>30217.935999999998</v>
      </c>
      <c r="AI301" s="88">
        <v>30321.984</v>
      </c>
      <c r="AJ301" s="88">
        <v>28744.072</v>
      </c>
      <c r="AL301" s="40"/>
      <c r="AM301" s="90"/>
      <c r="AN301" s="90"/>
      <c r="AO301" s="90"/>
      <c r="AP301" s="90"/>
      <c r="AQ301" s="90"/>
      <c r="AR301" s="90"/>
      <c r="AS301" s="90"/>
      <c r="AU301" s="40"/>
      <c r="AV301" s="89"/>
      <c r="AW301" s="89"/>
      <c r="AX301" s="89"/>
      <c r="AY301" s="89"/>
      <c r="AZ301" s="89"/>
      <c r="BA301" s="89"/>
      <c r="BB301" s="89"/>
    </row>
    <row r="302" spans="2:54" s="97" customFormat="1" ht="12" x14ac:dyDescent="0.2">
      <c r="B302" s="98"/>
      <c r="C302" s="40" t="s">
        <v>76</v>
      </c>
      <c r="D302" s="103" t="s">
        <v>7</v>
      </c>
      <c r="F302" s="40" t="s">
        <v>74</v>
      </c>
      <c r="G302" s="88">
        <v>347429</v>
      </c>
      <c r="H302" s="88">
        <v>345012</v>
      </c>
      <c r="I302" s="88">
        <v>348475</v>
      </c>
      <c r="J302" s="88">
        <v>324172</v>
      </c>
      <c r="K302" s="88">
        <v>331667</v>
      </c>
      <c r="L302" s="88">
        <v>326041</v>
      </c>
      <c r="M302" s="88">
        <v>324803</v>
      </c>
      <c r="N302" s="108"/>
      <c r="Q302" s="40" t="s">
        <v>74</v>
      </c>
      <c r="R302" s="18">
        <v>4.0999999999999996</v>
      </c>
      <c r="S302" s="18">
        <v>4.7</v>
      </c>
      <c r="T302" s="18">
        <v>4.0999999999999996</v>
      </c>
      <c r="U302" s="18">
        <v>4.5</v>
      </c>
      <c r="V302" s="18">
        <v>4.8</v>
      </c>
      <c r="W302" s="18">
        <v>5.2</v>
      </c>
      <c r="X302" s="18">
        <v>5.4</v>
      </c>
      <c r="AC302" s="40" t="s">
        <v>74</v>
      </c>
      <c r="AD302" s="88">
        <v>28489.178</v>
      </c>
      <c r="AE302" s="88">
        <v>32431.128000000004</v>
      </c>
      <c r="AF302" s="88">
        <v>28574.949999999997</v>
      </c>
      <c r="AG302" s="88">
        <v>29175.48</v>
      </c>
      <c r="AH302" s="88">
        <v>31840.031999999996</v>
      </c>
      <c r="AI302" s="88">
        <v>33908.263999999996</v>
      </c>
      <c r="AJ302" s="88">
        <v>35078.724000000002</v>
      </c>
      <c r="AL302" s="40"/>
      <c r="AM302" s="90"/>
      <c r="AN302" s="90"/>
      <c r="AO302" s="90"/>
      <c r="AP302" s="90"/>
      <c r="AQ302" s="90"/>
      <c r="AR302" s="90"/>
      <c r="AS302" s="90"/>
      <c r="AU302" s="40"/>
      <c r="AV302" s="89"/>
      <c r="AW302" s="89"/>
      <c r="AX302" s="89"/>
      <c r="AY302" s="89"/>
      <c r="AZ302" s="89"/>
      <c r="BA302" s="89"/>
      <c r="BB302" s="89"/>
    </row>
    <row r="303" spans="2:54" s="97" customFormat="1" ht="12" x14ac:dyDescent="0.2">
      <c r="B303" s="105"/>
      <c r="C303" s="106" t="s">
        <v>76</v>
      </c>
      <c r="D303" s="104" t="s">
        <v>7</v>
      </c>
      <c r="E303" s="107"/>
      <c r="F303" s="106" t="s">
        <v>75</v>
      </c>
      <c r="G303" s="88">
        <v>855648</v>
      </c>
      <c r="H303" s="88">
        <v>870523</v>
      </c>
      <c r="I303" s="88">
        <v>940753</v>
      </c>
      <c r="J303" s="88">
        <v>1006616</v>
      </c>
      <c r="K303" s="88">
        <v>1148171</v>
      </c>
      <c r="L303" s="88">
        <v>1215452</v>
      </c>
      <c r="M303" s="88">
        <v>1342560</v>
      </c>
      <c r="N303" s="108"/>
      <c r="Q303" s="106" t="s">
        <v>75</v>
      </c>
      <c r="R303" s="18">
        <v>2.4</v>
      </c>
      <c r="S303" s="18">
        <v>2.8</v>
      </c>
      <c r="T303" s="18">
        <v>2.4</v>
      </c>
      <c r="U303" s="18">
        <v>1.7</v>
      </c>
      <c r="V303" s="18">
        <v>2.4</v>
      </c>
      <c r="W303" s="18">
        <v>2</v>
      </c>
      <c r="X303" s="18">
        <v>2.7</v>
      </c>
      <c r="AC303" s="106" t="s">
        <v>75</v>
      </c>
      <c r="AD303" s="88">
        <v>41071.103999999999</v>
      </c>
      <c r="AE303" s="88">
        <v>48749.288</v>
      </c>
      <c r="AF303" s="88">
        <v>45156.143999999993</v>
      </c>
      <c r="AG303" s="88">
        <v>34224.943999999996</v>
      </c>
      <c r="AH303" s="88">
        <v>55112.207999999999</v>
      </c>
      <c r="AI303" s="88">
        <v>48618.080000000002</v>
      </c>
      <c r="AJ303" s="88">
        <v>72498.240000000005</v>
      </c>
      <c r="AL303" s="106"/>
      <c r="AM303" s="90"/>
      <c r="AN303" s="90"/>
      <c r="AO303" s="90"/>
      <c r="AP303" s="90"/>
      <c r="AQ303" s="90"/>
      <c r="AR303" s="90"/>
      <c r="AS303" s="90"/>
      <c r="AU303" s="106"/>
      <c r="AV303" s="89"/>
      <c r="AW303" s="89"/>
      <c r="AX303" s="89"/>
      <c r="AY303" s="89"/>
      <c r="AZ303" s="89"/>
      <c r="BA303" s="89"/>
      <c r="BB303" s="89"/>
    </row>
    <row r="304" spans="2:54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</sheetData>
  <conditionalFormatting sqref="K107:K114 T108:T114 AB108:AB114">
    <cfRule type="containsText" dxfId="0" priority="17" operator="containsText" text="no">
      <formula>NOT(ISERROR(SEARCH("no",K107)))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Drop Down 1">
              <controlPr defaultSize="0" autoLine="0" autoPict="0">
                <anchor moveWithCells="1">
                  <from>
                    <xdr:col>5</xdr:col>
                    <xdr:colOff>47625</xdr:colOff>
                    <xdr:row>4</xdr:row>
                    <xdr:rowOff>0</xdr:rowOff>
                  </from>
                  <to>
                    <xdr:col>8</xdr:col>
                    <xdr:colOff>295275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Drop Down 2">
              <controlPr defaultSize="0" autoLine="0" autoPict="0">
                <anchor moveWithCells="1">
                  <from>
                    <xdr:col>5</xdr:col>
                    <xdr:colOff>47625</xdr:colOff>
                    <xdr:row>6</xdr:row>
                    <xdr:rowOff>0</xdr:rowOff>
                  </from>
                  <to>
                    <xdr:col>8</xdr:col>
                    <xdr:colOff>295275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0"/>
  <sheetViews>
    <sheetView workbookViewId="0"/>
  </sheetViews>
  <sheetFormatPr defaultRowHeight="15" x14ac:dyDescent="0.25"/>
  <cols>
    <col min="1" max="4" width="9.140625" style="11"/>
    <col min="5" max="5" width="19.5703125" style="7" customWidth="1"/>
    <col min="6" max="6" width="9.140625" style="7"/>
    <col min="7" max="7" width="9.140625" style="11"/>
  </cols>
  <sheetData>
    <row r="1" spans="1:8" x14ac:dyDescent="0.25">
      <c r="A1" s="10" t="s">
        <v>18</v>
      </c>
      <c r="B1" s="10" t="s">
        <v>24</v>
      </c>
      <c r="C1" s="10" t="s">
        <v>12</v>
      </c>
      <c r="D1" s="10" t="s">
        <v>21</v>
      </c>
      <c r="E1" s="9" t="s">
        <v>22</v>
      </c>
      <c r="F1" s="9" t="s">
        <v>13</v>
      </c>
      <c r="G1" s="9" t="s">
        <v>30</v>
      </c>
      <c r="H1" s="9" t="s">
        <v>32</v>
      </c>
    </row>
    <row r="2" spans="1:8" x14ac:dyDescent="0.25">
      <c r="A2" s="11" t="s">
        <v>0</v>
      </c>
      <c r="B2" s="11" t="s">
        <v>26</v>
      </c>
      <c r="C2" s="11" t="s">
        <v>23</v>
      </c>
      <c r="D2" s="11" t="s">
        <v>6</v>
      </c>
      <c r="E2" s="7" t="s">
        <v>3</v>
      </c>
      <c r="F2" s="7">
        <v>587007</v>
      </c>
      <c r="G2" s="11">
        <v>2.5</v>
      </c>
      <c r="H2" s="12">
        <f t="shared" ref="H2:H65" si="0">2*(G2*F2/100)</f>
        <v>29350.35</v>
      </c>
    </row>
    <row r="3" spans="1:8" x14ac:dyDescent="0.25">
      <c r="A3" s="11" t="s">
        <v>14</v>
      </c>
      <c r="B3" s="11" t="s">
        <v>26</v>
      </c>
      <c r="C3" s="11" t="s">
        <v>23</v>
      </c>
      <c r="D3" s="11" t="s">
        <v>6</v>
      </c>
      <c r="E3" s="7" t="s">
        <v>3</v>
      </c>
      <c r="F3" s="7">
        <v>499163</v>
      </c>
      <c r="G3" s="11">
        <v>2.9</v>
      </c>
      <c r="H3" s="12">
        <f t="shared" si="0"/>
        <v>28951.453999999998</v>
      </c>
    </row>
    <row r="4" spans="1:8" x14ac:dyDescent="0.25">
      <c r="A4" s="11" t="s">
        <v>15</v>
      </c>
      <c r="B4" s="11" t="s">
        <v>26</v>
      </c>
      <c r="C4" s="11" t="s">
        <v>23</v>
      </c>
      <c r="D4" s="11" t="s">
        <v>6</v>
      </c>
      <c r="E4" s="7" t="s">
        <v>3</v>
      </c>
      <c r="F4" s="7">
        <v>388325</v>
      </c>
      <c r="G4" s="11">
        <v>3.3</v>
      </c>
      <c r="H4" s="12">
        <f t="shared" si="0"/>
        <v>25629.45</v>
      </c>
    </row>
    <row r="5" spans="1:8" x14ac:dyDescent="0.25">
      <c r="A5" s="11" t="s">
        <v>5</v>
      </c>
      <c r="B5" s="11" t="s">
        <v>26</v>
      </c>
      <c r="C5" s="11" t="s">
        <v>23</v>
      </c>
      <c r="D5" s="11" t="s">
        <v>6</v>
      </c>
      <c r="E5" s="7" t="s">
        <v>3</v>
      </c>
      <c r="F5" s="7">
        <v>337914</v>
      </c>
      <c r="G5" s="11">
        <v>4</v>
      </c>
      <c r="H5" s="12">
        <f t="shared" si="0"/>
        <v>27033.119999999999</v>
      </c>
    </row>
    <row r="6" spans="1:8" x14ac:dyDescent="0.25">
      <c r="A6" s="11" t="s">
        <v>11</v>
      </c>
      <c r="B6" s="11" t="s">
        <v>26</v>
      </c>
      <c r="C6" s="11" t="s">
        <v>23</v>
      </c>
      <c r="D6" s="11" t="s">
        <v>6</v>
      </c>
      <c r="E6" s="7" t="s">
        <v>3</v>
      </c>
      <c r="F6" s="7">
        <v>267786</v>
      </c>
      <c r="G6" s="11">
        <v>5.3</v>
      </c>
      <c r="H6" s="12">
        <f t="shared" si="0"/>
        <v>28385.316000000003</v>
      </c>
    </row>
    <row r="7" spans="1:8" s="54" customFormat="1" x14ac:dyDescent="0.25">
      <c r="A7" s="11" t="s">
        <v>16</v>
      </c>
      <c r="B7" s="11" t="s">
        <v>26</v>
      </c>
      <c r="C7" s="11" t="s">
        <v>23</v>
      </c>
      <c r="D7" s="11" t="s">
        <v>6</v>
      </c>
      <c r="E7" s="7" t="s">
        <v>3</v>
      </c>
      <c r="F7" s="7">
        <v>206093</v>
      </c>
      <c r="G7" s="11">
        <v>5.3</v>
      </c>
      <c r="H7" s="12">
        <f t="shared" si="0"/>
        <v>21845.857999999997</v>
      </c>
    </row>
    <row r="8" spans="1:8" x14ac:dyDescent="0.25">
      <c r="A8" s="11" t="s">
        <v>29</v>
      </c>
      <c r="B8" s="11" t="s">
        <v>26</v>
      </c>
      <c r="C8" s="11" t="s">
        <v>23</v>
      </c>
      <c r="D8" s="11" t="s">
        <v>6</v>
      </c>
      <c r="E8" s="7" t="s">
        <v>3</v>
      </c>
      <c r="F8" s="7">
        <v>181020</v>
      </c>
      <c r="G8" s="11">
        <v>6.1</v>
      </c>
      <c r="H8" s="12">
        <f t="shared" si="0"/>
        <v>22084.44</v>
      </c>
    </row>
    <row r="9" spans="1:8" x14ac:dyDescent="0.25">
      <c r="A9" s="11" t="s">
        <v>0</v>
      </c>
      <c r="B9" s="11" t="s">
        <v>19</v>
      </c>
      <c r="C9" s="11" t="s">
        <v>23</v>
      </c>
      <c r="D9" s="11" t="s">
        <v>6</v>
      </c>
      <c r="E9" s="7" t="s">
        <v>3</v>
      </c>
      <c r="F9" s="7">
        <v>326568</v>
      </c>
      <c r="G9" s="11">
        <v>3.4</v>
      </c>
      <c r="H9" s="12">
        <f t="shared" si="0"/>
        <v>22206.624</v>
      </c>
    </row>
    <row r="10" spans="1:8" x14ac:dyDescent="0.25">
      <c r="A10" s="11" t="s">
        <v>14</v>
      </c>
      <c r="B10" s="11" t="s">
        <v>19</v>
      </c>
      <c r="C10" s="11" t="s">
        <v>23</v>
      </c>
      <c r="D10" s="11" t="s">
        <v>6</v>
      </c>
      <c r="E10" s="7" t="s">
        <v>3</v>
      </c>
      <c r="F10" s="7">
        <v>260042</v>
      </c>
      <c r="G10" s="11">
        <v>4</v>
      </c>
      <c r="H10" s="12">
        <f t="shared" si="0"/>
        <v>20803.36</v>
      </c>
    </row>
    <row r="11" spans="1:8" x14ac:dyDescent="0.25">
      <c r="A11" s="11" t="s">
        <v>15</v>
      </c>
      <c r="B11" s="11" t="s">
        <v>19</v>
      </c>
      <c r="C11" s="11" t="s">
        <v>23</v>
      </c>
      <c r="D11" s="11" t="s">
        <v>6</v>
      </c>
      <c r="E11" s="7" t="s">
        <v>3</v>
      </c>
      <c r="F11" s="7">
        <v>198935</v>
      </c>
      <c r="G11" s="11">
        <v>5.3</v>
      </c>
      <c r="H11" s="12">
        <f t="shared" si="0"/>
        <v>21087.11</v>
      </c>
    </row>
    <row r="12" spans="1:8" x14ac:dyDescent="0.25">
      <c r="A12" s="11" t="s">
        <v>5</v>
      </c>
      <c r="B12" s="11" t="s">
        <v>19</v>
      </c>
      <c r="C12" s="11" t="s">
        <v>23</v>
      </c>
      <c r="D12" s="11" t="s">
        <v>6</v>
      </c>
      <c r="E12" s="7" t="s">
        <v>3</v>
      </c>
      <c r="F12" s="7">
        <v>182992</v>
      </c>
      <c r="G12" s="11">
        <v>5.8</v>
      </c>
      <c r="H12" s="12">
        <f t="shared" si="0"/>
        <v>21227.071999999996</v>
      </c>
    </row>
    <row r="13" spans="1:8" s="54" customFormat="1" x14ac:dyDescent="0.25">
      <c r="A13" s="11" t="s">
        <v>11</v>
      </c>
      <c r="B13" s="11" t="s">
        <v>19</v>
      </c>
      <c r="C13" s="11" t="s">
        <v>23</v>
      </c>
      <c r="D13" s="11" t="s">
        <v>6</v>
      </c>
      <c r="E13" s="7" t="s">
        <v>3</v>
      </c>
      <c r="F13" s="7">
        <v>153910</v>
      </c>
      <c r="G13" s="11">
        <v>7</v>
      </c>
      <c r="H13" s="12">
        <f t="shared" si="0"/>
        <v>21547.4</v>
      </c>
    </row>
    <row r="14" spans="1:8" x14ac:dyDescent="0.25">
      <c r="A14" s="11" t="s">
        <v>16</v>
      </c>
      <c r="B14" s="11" t="s">
        <v>19</v>
      </c>
      <c r="C14" s="11" t="s">
        <v>23</v>
      </c>
      <c r="D14" s="11" t="s">
        <v>6</v>
      </c>
      <c r="E14" s="7" t="s">
        <v>3</v>
      </c>
      <c r="F14" s="7">
        <v>121261</v>
      </c>
      <c r="G14" s="11">
        <v>7.7</v>
      </c>
      <c r="H14" s="12">
        <f t="shared" si="0"/>
        <v>18674.194000000003</v>
      </c>
    </row>
    <row r="15" spans="1:8" x14ac:dyDescent="0.25">
      <c r="A15" s="11" t="s">
        <v>29</v>
      </c>
      <c r="B15" s="11" t="s">
        <v>19</v>
      </c>
      <c r="C15" s="11" t="s">
        <v>23</v>
      </c>
      <c r="D15" s="11" t="s">
        <v>6</v>
      </c>
      <c r="E15" s="7" t="s">
        <v>3</v>
      </c>
      <c r="F15" s="7">
        <v>100026</v>
      </c>
      <c r="G15" s="11">
        <v>7.4</v>
      </c>
      <c r="H15" s="12">
        <f t="shared" si="0"/>
        <v>14803.848</v>
      </c>
    </row>
    <row r="16" spans="1:8" x14ac:dyDescent="0.25">
      <c r="A16" s="11" t="s">
        <v>0</v>
      </c>
      <c r="B16" s="11" t="s">
        <v>20</v>
      </c>
      <c r="C16" s="11" t="s">
        <v>23</v>
      </c>
      <c r="D16" s="11" t="s">
        <v>6</v>
      </c>
      <c r="E16" s="7" t="s">
        <v>3</v>
      </c>
      <c r="F16" s="7">
        <v>260439</v>
      </c>
      <c r="G16" s="11">
        <v>3.8</v>
      </c>
      <c r="H16" s="12">
        <f t="shared" si="0"/>
        <v>19793.363999999998</v>
      </c>
    </row>
    <row r="17" spans="1:8" x14ac:dyDescent="0.25">
      <c r="A17" s="11" t="s">
        <v>14</v>
      </c>
      <c r="B17" s="11" t="s">
        <v>20</v>
      </c>
      <c r="C17" s="11" t="s">
        <v>23</v>
      </c>
      <c r="D17" s="11" t="s">
        <v>6</v>
      </c>
      <c r="E17" s="7" t="s">
        <v>3</v>
      </c>
      <c r="F17" s="7">
        <v>239121</v>
      </c>
      <c r="G17" s="11">
        <v>4.5</v>
      </c>
      <c r="H17" s="12">
        <f t="shared" si="0"/>
        <v>21520.89</v>
      </c>
    </row>
    <row r="18" spans="1:8" x14ac:dyDescent="0.25">
      <c r="A18" s="11" t="s">
        <v>15</v>
      </c>
      <c r="B18" s="11" t="s">
        <v>20</v>
      </c>
      <c r="C18" s="11" t="s">
        <v>23</v>
      </c>
      <c r="D18" s="11" t="s">
        <v>6</v>
      </c>
      <c r="E18" s="7" t="s">
        <v>3</v>
      </c>
      <c r="F18" s="7">
        <v>189390</v>
      </c>
      <c r="G18" s="11">
        <v>5.3</v>
      </c>
      <c r="H18" s="12">
        <f t="shared" si="0"/>
        <v>20075.34</v>
      </c>
    </row>
    <row r="19" spans="1:8" s="54" customFormat="1" x14ac:dyDescent="0.25">
      <c r="A19" s="11" t="s">
        <v>5</v>
      </c>
      <c r="B19" s="11" t="s">
        <v>20</v>
      </c>
      <c r="C19" s="11" t="s">
        <v>23</v>
      </c>
      <c r="D19" s="11" t="s">
        <v>6</v>
      </c>
      <c r="E19" s="7" t="s">
        <v>3</v>
      </c>
      <c r="F19" s="7">
        <v>154922</v>
      </c>
      <c r="G19" s="11">
        <v>5.8</v>
      </c>
      <c r="H19" s="12">
        <f t="shared" si="0"/>
        <v>17970.952000000001</v>
      </c>
    </row>
    <row r="20" spans="1:8" x14ac:dyDescent="0.25">
      <c r="A20" s="11" t="s">
        <v>11</v>
      </c>
      <c r="B20" s="11" t="s">
        <v>20</v>
      </c>
      <c r="C20" s="11" t="s">
        <v>23</v>
      </c>
      <c r="D20" s="11" t="s">
        <v>6</v>
      </c>
      <c r="E20" s="7" t="s">
        <v>3</v>
      </c>
      <c r="F20" s="7">
        <v>113876</v>
      </c>
      <c r="G20" s="11">
        <v>8.6</v>
      </c>
      <c r="H20" s="12">
        <f t="shared" si="0"/>
        <v>19586.671999999999</v>
      </c>
    </row>
    <row r="21" spans="1:8" x14ac:dyDescent="0.25">
      <c r="A21" s="11" t="s">
        <v>16</v>
      </c>
      <c r="B21" s="11" t="s">
        <v>20</v>
      </c>
      <c r="C21" s="11" t="s">
        <v>23</v>
      </c>
      <c r="D21" s="11" t="s">
        <v>6</v>
      </c>
      <c r="E21" s="7" t="s">
        <v>3</v>
      </c>
      <c r="F21" s="7">
        <v>84832</v>
      </c>
      <c r="G21" s="11">
        <v>8.6</v>
      </c>
      <c r="H21" s="12">
        <f t="shared" si="0"/>
        <v>14591.103999999999</v>
      </c>
    </row>
    <row r="22" spans="1:8" x14ac:dyDescent="0.25">
      <c r="A22" s="11" t="s">
        <v>29</v>
      </c>
      <c r="B22" s="11" t="s">
        <v>20</v>
      </c>
      <c r="C22" s="11" t="s">
        <v>23</v>
      </c>
      <c r="D22" s="11" t="s">
        <v>6</v>
      </c>
      <c r="E22" s="7" t="s">
        <v>3</v>
      </c>
      <c r="F22" s="7">
        <v>80994</v>
      </c>
      <c r="G22" s="11">
        <v>8.3000000000000007</v>
      </c>
      <c r="H22" s="12">
        <f t="shared" si="0"/>
        <v>13445.004000000001</v>
      </c>
    </row>
    <row r="23" spans="1:8" x14ac:dyDescent="0.25">
      <c r="A23" s="11" t="s">
        <v>0</v>
      </c>
      <c r="B23" s="11" t="s">
        <v>26</v>
      </c>
      <c r="C23" s="11" t="s">
        <v>9</v>
      </c>
      <c r="D23" s="11" t="s">
        <v>6</v>
      </c>
      <c r="E23" s="7" t="s">
        <v>3</v>
      </c>
      <c r="F23" s="7">
        <v>268300</v>
      </c>
      <c r="G23" s="11">
        <v>3.8</v>
      </c>
      <c r="H23" s="12">
        <f t="shared" si="0"/>
        <v>20390.8</v>
      </c>
    </row>
    <row r="24" spans="1:8" x14ac:dyDescent="0.25">
      <c r="A24" s="11" t="s">
        <v>14</v>
      </c>
      <c r="B24" s="11" t="s">
        <v>26</v>
      </c>
      <c r="C24" s="11" t="s">
        <v>9</v>
      </c>
      <c r="D24" s="11" t="s">
        <v>6</v>
      </c>
      <c r="E24" s="7" t="s">
        <v>3</v>
      </c>
      <c r="F24" s="7">
        <v>227325</v>
      </c>
      <c r="G24" s="11">
        <v>4.5</v>
      </c>
      <c r="H24" s="12">
        <f t="shared" si="0"/>
        <v>20459.25</v>
      </c>
    </row>
    <row r="25" spans="1:8" x14ac:dyDescent="0.25">
      <c r="A25" s="11" t="s">
        <v>15</v>
      </c>
      <c r="B25" s="11" t="s">
        <v>26</v>
      </c>
      <c r="C25" s="11" t="s">
        <v>9</v>
      </c>
      <c r="D25" s="11" t="s">
        <v>6</v>
      </c>
      <c r="E25" s="7" t="s">
        <v>3</v>
      </c>
      <c r="F25" s="7">
        <v>174419</v>
      </c>
      <c r="G25" s="11">
        <v>5.3</v>
      </c>
      <c r="H25" s="12">
        <f t="shared" si="0"/>
        <v>18488.414000000001</v>
      </c>
    </row>
    <row r="26" spans="1:8" x14ac:dyDescent="0.25">
      <c r="A26" s="11" t="s">
        <v>5</v>
      </c>
      <c r="B26" s="11" t="s">
        <v>26</v>
      </c>
      <c r="C26" s="11" t="s">
        <v>9</v>
      </c>
      <c r="D26" s="11" t="s">
        <v>6</v>
      </c>
      <c r="E26" s="7" t="s">
        <v>3</v>
      </c>
      <c r="F26" s="7">
        <v>165387</v>
      </c>
      <c r="G26" s="11">
        <v>5.8</v>
      </c>
      <c r="H26" s="12">
        <f t="shared" si="0"/>
        <v>19184.892</v>
      </c>
    </row>
    <row r="27" spans="1:8" x14ac:dyDescent="0.25">
      <c r="A27" s="11" t="s">
        <v>11</v>
      </c>
      <c r="B27" s="11" t="s">
        <v>26</v>
      </c>
      <c r="C27" s="11" t="s">
        <v>9</v>
      </c>
      <c r="D27" s="11" t="s">
        <v>6</v>
      </c>
      <c r="E27" s="7" t="s">
        <v>3</v>
      </c>
      <c r="F27" s="7">
        <v>138917</v>
      </c>
      <c r="G27" s="11">
        <v>7.7</v>
      </c>
      <c r="H27" s="12">
        <f t="shared" si="0"/>
        <v>21393.218000000004</v>
      </c>
    </row>
    <row r="28" spans="1:8" x14ac:dyDescent="0.25">
      <c r="A28" s="11" t="s">
        <v>16</v>
      </c>
      <c r="B28" s="11" t="s">
        <v>26</v>
      </c>
      <c r="C28" s="11" t="s">
        <v>9</v>
      </c>
      <c r="D28" s="11" t="s">
        <v>6</v>
      </c>
      <c r="E28" s="7" t="s">
        <v>3</v>
      </c>
      <c r="F28" s="7">
        <v>101224</v>
      </c>
      <c r="G28" s="11">
        <v>7.7</v>
      </c>
      <c r="H28" s="12">
        <f t="shared" si="0"/>
        <v>15588.496000000001</v>
      </c>
    </row>
    <row r="29" spans="1:8" x14ac:dyDescent="0.25">
      <c r="A29" s="11" t="s">
        <v>29</v>
      </c>
      <c r="B29" s="11" t="s">
        <v>26</v>
      </c>
      <c r="C29" s="11" t="s">
        <v>9</v>
      </c>
      <c r="D29" s="11" t="s">
        <v>6</v>
      </c>
      <c r="E29" s="7" t="s">
        <v>3</v>
      </c>
      <c r="F29" s="7">
        <v>97178</v>
      </c>
      <c r="G29" s="11">
        <v>7.6</v>
      </c>
      <c r="H29" s="12">
        <f t="shared" si="0"/>
        <v>14771.055999999999</v>
      </c>
    </row>
    <row r="30" spans="1:8" x14ac:dyDescent="0.25">
      <c r="A30" s="11" t="s">
        <v>0</v>
      </c>
      <c r="B30" s="11" t="s">
        <v>19</v>
      </c>
      <c r="C30" s="11" t="s">
        <v>9</v>
      </c>
      <c r="D30" s="11" t="s">
        <v>6</v>
      </c>
      <c r="E30" s="7" t="s">
        <v>3</v>
      </c>
      <c r="F30" s="7">
        <v>142228</v>
      </c>
      <c r="G30" s="11">
        <v>5.5</v>
      </c>
      <c r="H30" s="12">
        <f t="shared" si="0"/>
        <v>15645.08</v>
      </c>
    </row>
    <row r="31" spans="1:8" x14ac:dyDescent="0.25">
      <c r="A31" s="11" t="s">
        <v>14</v>
      </c>
      <c r="B31" s="11" t="s">
        <v>19</v>
      </c>
      <c r="C31" s="11" t="s">
        <v>9</v>
      </c>
      <c r="D31" s="11" t="s">
        <v>6</v>
      </c>
      <c r="E31" s="7" t="s">
        <v>3</v>
      </c>
      <c r="F31" s="7">
        <v>108910</v>
      </c>
      <c r="G31" s="11">
        <v>6.5</v>
      </c>
      <c r="H31" s="12">
        <f t="shared" si="0"/>
        <v>14158.3</v>
      </c>
    </row>
    <row r="32" spans="1:8" x14ac:dyDescent="0.25">
      <c r="A32" s="11" t="s">
        <v>15</v>
      </c>
      <c r="B32" s="11" t="s">
        <v>19</v>
      </c>
      <c r="C32" s="11" t="s">
        <v>9</v>
      </c>
      <c r="D32" s="11" t="s">
        <v>6</v>
      </c>
      <c r="E32" s="7" t="s">
        <v>3</v>
      </c>
      <c r="F32" s="7">
        <v>88112</v>
      </c>
      <c r="G32" s="11">
        <v>7.1</v>
      </c>
      <c r="H32" s="12">
        <f t="shared" si="0"/>
        <v>12511.903999999999</v>
      </c>
    </row>
    <row r="33" spans="1:8" x14ac:dyDescent="0.25">
      <c r="A33" s="11" t="s">
        <v>5</v>
      </c>
      <c r="B33" s="11" t="s">
        <v>19</v>
      </c>
      <c r="C33" s="11" t="s">
        <v>9</v>
      </c>
      <c r="D33" s="11" t="s">
        <v>6</v>
      </c>
      <c r="E33" s="7" t="s">
        <v>3</v>
      </c>
      <c r="F33" s="7">
        <v>92246</v>
      </c>
      <c r="G33" s="11">
        <v>7.4</v>
      </c>
      <c r="H33" s="12">
        <f t="shared" si="0"/>
        <v>13652.408000000001</v>
      </c>
    </row>
    <row r="34" spans="1:8" x14ac:dyDescent="0.25">
      <c r="A34" s="11" t="s">
        <v>11</v>
      </c>
      <c r="B34" s="11" t="s">
        <v>19</v>
      </c>
      <c r="C34" s="11" t="s">
        <v>9</v>
      </c>
      <c r="D34" s="11" t="s">
        <v>6</v>
      </c>
      <c r="E34" s="7" t="s">
        <v>3</v>
      </c>
      <c r="F34" s="7">
        <v>82173</v>
      </c>
      <c r="G34" s="11">
        <v>9.6999999999999993</v>
      </c>
      <c r="H34" s="12">
        <f t="shared" si="0"/>
        <v>15941.562</v>
      </c>
    </row>
    <row r="35" spans="1:8" x14ac:dyDescent="0.25">
      <c r="A35" s="11" t="s">
        <v>16</v>
      </c>
      <c r="B35" s="11" t="s">
        <v>19</v>
      </c>
      <c r="C35" s="11" t="s">
        <v>9</v>
      </c>
      <c r="D35" s="11" t="s">
        <v>6</v>
      </c>
      <c r="E35" s="7" t="s">
        <v>3</v>
      </c>
      <c r="F35" s="7">
        <v>57195</v>
      </c>
      <c r="G35" s="11">
        <v>10.5</v>
      </c>
      <c r="H35" s="12">
        <f t="shared" si="0"/>
        <v>12010.95</v>
      </c>
    </row>
    <row r="36" spans="1:8" x14ac:dyDescent="0.25">
      <c r="A36" s="11" t="s">
        <v>29</v>
      </c>
      <c r="B36" s="11" t="s">
        <v>19</v>
      </c>
      <c r="C36" s="11" t="s">
        <v>9</v>
      </c>
      <c r="D36" s="11" t="s">
        <v>6</v>
      </c>
      <c r="E36" s="7" t="s">
        <v>3</v>
      </c>
      <c r="F36" s="7">
        <v>50635</v>
      </c>
      <c r="G36" s="11">
        <v>10.7</v>
      </c>
      <c r="H36" s="12">
        <f t="shared" si="0"/>
        <v>10835.89</v>
      </c>
    </row>
    <row r="37" spans="1:8" x14ac:dyDescent="0.25">
      <c r="A37" s="11" t="s">
        <v>0</v>
      </c>
      <c r="B37" s="11" t="s">
        <v>20</v>
      </c>
      <c r="C37" s="11" t="s">
        <v>9</v>
      </c>
      <c r="D37" s="11" t="s">
        <v>6</v>
      </c>
      <c r="E37" s="7" t="s">
        <v>3</v>
      </c>
      <c r="F37" s="7">
        <v>126072</v>
      </c>
      <c r="G37" s="11">
        <v>5.5</v>
      </c>
      <c r="H37" s="12">
        <f t="shared" si="0"/>
        <v>13867.92</v>
      </c>
    </row>
    <row r="38" spans="1:8" x14ac:dyDescent="0.25">
      <c r="A38" s="11" t="s">
        <v>14</v>
      </c>
      <c r="B38" s="11" t="s">
        <v>20</v>
      </c>
      <c r="C38" s="11" t="s">
        <v>9</v>
      </c>
      <c r="D38" s="11" t="s">
        <v>6</v>
      </c>
      <c r="E38" s="7" t="s">
        <v>3</v>
      </c>
      <c r="F38" s="7">
        <v>118415</v>
      </c>
      <c r="G38" s="11">
        <v>6.5</v>
      </c>
      <c r="H38" s="12">
        <f t="shared" si="0"/>
        <v>15393.95</v>
      </c>
    </row>
    <row r="39" spans="1:8" x14ac:dyDescent="0.25">
      <c r="A39" s="11" t="s">
        <v>15</v>
      </c>
      <c r="B39" s="11" t="s">
        <v>20</v>
      </c>
      <c r="C39" s="11" t="s">
        <v>9</v>
      </c>
      <c r="D39" s="11" t="s">
        <v>6</v>
      </c>
      <c r="E39" s="7" t="s">
        <v>3</v>
      </c>
      <c r="F39" s="7">
        <v>86307</v>
      </c>
      <c r="G39" s="11">
        <v>7.1</v>
      </c>
      <c r="H39" s="12">
        <f t="shared" si="0"/>
        <v>12255.593999999999</v>
      </c>
    </row>
    <row r="40" spans="1:8" x14ac:dyDescent="0.25">
      <c r="A40" s="11" t="s">
        <v>5</v>
      </c>
      <c r="B40" s="11" t="s">
        <v>20</v>
      </c>
      <c r="C40" s="11" t="s">
        <v>9</v>
      </c>
      <c r="D40" s="11" t="s">
        <v>6</v>
      </c>
      <c r="E40" s="7" t="s">
        <v>3</v>
      </c>
      <c r="F40" s="7">
        <v>73141</v>
      </c>
      <c r="G40" s="11">
        <v>8.4</v>
      </c>
      <c r="H40" s="12">
        <f t="shared" si="0"/>
        <v>12287.688</v>
      </c>
    </row>
    <row r="41" spans="1:8" x14ac:dyDescent="0.25">
      <c r="A41" s="11" t="s">
        <v>11</v>
      </c>
      <c r="B41" s="11" t="s">
        <v>20</v>
      </c>
      <c r="C41" s="11" t="s">
        <v>9</v>
      </c>
      <c r="D41" s="11" t="s">
        <v>6</v>
      </c>
      <c r="E41" s="7" t="s">
        <v>3</v>
      </c>
      <c r="F41" s="7">
        <v>56744</v>
      </c>
      <c r="G41" s="11">
        <v>11.7</v>
      </c>
      <c r="H41" s="12">
        <f t="shared" si="0"/>
        <v>13278.095999999998</v>
      </c>
    </row>
    <row r="42" spans="1:8" x14ac:dyDescent="0.25">
      <c r="A42" s="11" t="s">
        <v>16</v>
      </c>
      <c r="B42" s="11" t="s">
        <v>20</v>
      </c>
      <c r="C42" s="11" t="s">
        <v>9</v>
      </c>
      <c r="D42" s="11" t="s">
        <v>6</v>
      </c>
      <c r="E42" s="7" t="s">
        <v>3</v>
      </c>
      <c r="F42" s="7">
        <v>44029</v>
      </c>
      <c r="G42" s="11">
        <v>12.3</v>
      </c>
      <c r="H42" s="12">
        <f t="shared" si="0"/>
        <v>10831.134000000002</v>
      </c>
    </row>
    <row r="43" spans="1:8" x14ac:dyDescent="0.25">
      <c r="A43" s="11" t="s">
        <v>29</v>
      </c>
      <c r="B43" s="11" t="s">
        <v>20</v>
      </c>
      <c r="C43" s="11" t="s">
        <v>9</v>
      </c>
      <c r="D43" s="11" t="s">
        <v>6</v>
      </c>
      <c r="E43" s="7" t="s">
        <v>3</v>
      </c>
      <c r="F43" s="7">
        <v>46543</v>
      </c>
      <c r="G43" s="11">
        <v>11.2</v>
      </c>
      <c r="H43" s="12">
        <f t="shared" si="0"/>
        <v>10425.632</v>
      </c>
    </row>
    <row r="44" spans="1:8" x14ac:dyDescent="0.25">
      <c r="A44" s="11" t="s">
        <v>0</v>
      </c>
      <c r="B44" s="11" t="s">
        <v>26</v>
      </c>
      <c r="C44" s="11" t="s">
        <v>10</v>
      </c>
      <c r="D44" s="11" t="s">
        <v>6</v>
      </c>
      <c r="E44" s="7" t="s">
        <v>3</v>
      </c>
      <c r="F44" s="7">
        <v>318707</v>
      </c>
      <c r="G44" s="11">
        <v>3.4</v>
      </c>
      <c r="H44" s="12">
        <f t="shared" si="0"/>
        <v>21672.076000000001</v>
      </c>
    </row>
    <row r="45" spans="1:8" x14ac:dyDescent="0.25">
      <c r="A45" s="11" t="s">
        <v>14</v>
      </c>
      <c r="B45" s="11" t="s">
        <v>26</v>
      </c>
      <c r="C45" s="11" t="s">
        <v>10</v>
      </c>
      <c r="D45" s="11" t="s">
        <v>6</v>
      </c>
      <c r="E45" s="7" t="s">
        <v>3</v>
      </c>
      <c r="F45" s="7">
        <v>271838</v>
      </c>
      <c r="G45" s="11">
        <v>4</v>
      </c>
      <c r="H45" s="12">
        <f t="shared" si="0"/>
        <v>21747.040000000001</v>
      </c>
    </row>
    <row r="46" spans="1:8" x14ac:dyDescent="0.25">
      <c r="A46" s="11" t="s">
        <v>15</v>
      </c>
      <c r="B46" s="11" t="s">
        <v>26</v>
      </c>
      <c r="C46" s="11" t="s">
        <v>10</v>
      </c>
      <c r="D46" s="11" t="s">
        <v>6</v>
      </c>
      <c r="E46" s="7" t="s">
        <v>3</v>
      </c>
      <c r="F46" s="7">
        <v>213906</v>
      </c>
      <c r="G46" s="11">
        <v>4.5</v>
      </c>
      <c r="H46" s="12">
        <f t="shared" si="0"/>
        <v>19251.54</v>
      </c>
    </row>
    <row r="47" spans="1:8" x14ac:dyDescent="0.25">
      <c r="A47" s="11" t="s">
        <v>5</v>
      </c>
      <c r="B47" s="11" t="s">
        <v>26</v>
      </c>
      <c r="C47" s="11" t="s">
        <v>10</v>
      </c>
      <c r="D47" s="11" t="s">
        <v>6</v>
      </c>
      <c r="E47" s="7" t="s">
        <v>3</v>
      </c>
      <c r="F47" s="7">
        <v>172527</v>
      </c>
      <c r="G47" s="11">
        <v>5.8</v>
      </c>
      <c r="H47" s="12">
        <f t="shared" si="0"/>
        <v>20013.131999999998</v>
      </c>
    </row>
    <row r="48" spans="1:8" x14ac:dyDescent="0.25">
      <c r="A48" s="11" t="s">
        <v>11</v>
      </c>
      <c r="B48" s="11" t="s">
        <v>26</v>
      </c>
      <c r="C48" s="11" t="s">
        <v>10</v>
      </c>
      <c r="D48" s="11" t="s">
        <v>6</v>
      </c>
      <c r="E48" s="7" t="s">
        <v>3</v>
      </c>
      <c r="F48" s="7">
        <v>128869</v>
      </c>
      <c r="G48" s="11">
        <v>7.7</v>
      </c>
      <c r="H48" s="12">
        <f t="shared" si="0"/>
        <v>19845.826000000001</v>
      </c>
    </row>
    <row r="49" spans="1:8" x14ac:dyDescent="0.25">
      <c r="A49" s="11" t="s">
        <v>16</v>
      </c>
      <c r="B49" s="11" t="s">
        <v>26</v>
      </c>
      <c r="C49" s="11" t="s">
        <v>10</v>
      </c>
      <c r="D49" s="11" t="s">
        <v>6</v>
      </c>
      <c r="E49" s="7" t="s">
        <v>3</v>
      </c>
      <c r="F49" s="7">
        <v>104869</v>
      </c>
      <c r="G49" s="11">
        <v>7.7</v>
      </c>
      <c r="H49" s="12">
        <f t="shared" si="0"/>
        <v>16149.826000000001</v>
      </c>
    </row>
    <row r="50" spans="1:8" x14ac:dyDescent="0.25">
      <c r="A50" s="11" t="s">
        <v>29</v>
      </c>
      <c r="B50" s="11" t="s">
        <v>26</v>
      </c>
      <c r="C50" s="11" t="s">
        <v>10</v>
      </c>
      <c r="D50" s="11" t="s">
        <v>6</v>
      </c>
      <c r="E50" s="7" t="s">
        <v>3</v>
      </c>
      <c r="F50" s="7">
        <v>83842</v>
      </c>
      <c r="G50" s="11">
        <v>8.3000000000000007</v>
      </c>
      <c r="H50" s="12">
        <f t="shared" si="0"/>
        <v>13917.772000000003</v>
      </c>
    </row>
    <row r="51" spans="1:8" x14ac:dyDescent="0.25">
      <c r="A51" s="11" t="s">
        <v>0</v>
      </c>
      <c r="B51" s="11" t="s">
        <v>19</v>
      </c>
      <c r="C51" s="11" t="s">
        <v>10</v>
      </c>
      <c r="D51" s="11" t="s">
        <v>6</v>
      </c>
      <c r="E51" s="7" t="s">
        <v>3</v>
      </c>
      <c r="F51" s="7">
        <v>184340</v>
      </c>
      <c r="G51" s="11">
        <v>5</v>
      </c>
      <c r="H51" s="12">
        <f t="shared" si="0"/>
        <v>18434</v>
      </c>
    </row>
    <row r="52" spans="1:8" x14ac:dyDescent="0.25">
      <c r="A52" s="11" t="s">
        <v>14</v>
      </c>
      <c r="B52" s="11" t="s">
        <v>19</v>
      </c>
      <c r="C52" s="11" t="s">
        <v>10</v>
      </c>
      <c r="D52" s="11" t="s">
        <v>6</v>
      </c>
      <c r="E52" s="7" t="s">
        <v>3</v>
      </c>
      <c r="F52" s="7">
        <v>151132</v>
      </c>
      <c r="G52" s="11">
        <v>5.3</v>
      </c>
      <c r="H52" s="12">
        <f t="shared" si="0"/>
        <v>16019.992</v>
      </c>
    </row>
    <row r="53" spans="1:8" x14ac:dyDescent="0.25">
      <c r="A53" s="11" t="s">
        <v>15</v>
      </c>
      <c r="B53" s="11" t="s">
        <v>19</v>
      </c>
      <c r="C53" s="11" t="s">
        <v>10</v>
      </c>
      <c r="D53" s="11" t="s">
        <v>6</v>
      </c>
      <c r="E53" s="7" t="s">
        <v>3</v>
      </c>
      <c r="F53" s="7">
        <v>110823</v>
      </c>
      <c r="G53" s="11">
        <v>6.5</v>
      </c>
      <c r="H53" s="12">
        <f t="shared" si="0"/>
        <v>14406.99</v>
      </c>
    </row>
    <row r="54" spans="1:8" x14ac:dyDescent="0.25">
      <c r="A54" s="11" t="s">
        <v>5</v>
      </c>
      <c r="B54" s="11" t="s">
        <v>19</v>
      </c>
      <c r="C54" s="11" t="s">
        <v>10</v>
      </c>
      <c r="D54" s="11" t="s">
        <v>6</v>
      </c>
      <c r="E54" s="7" t="s">
        <v>3</v>
      </c>
      <c r="F54" s="7">
        <v>90746</v>
      </c>
      <c r="G54" s="11">
        <v>7.4</v>
      </c>
      <c r="H54" s="12">
        <f t="shared" si="0"/>
        <v>13430.408000000001</v>
      </c>
    </row>
    <row r="55" spans="1:8" x14ac:dyDescent="0.25">
      <c r="A55" s="11" t="s">
        <v>11</v>
      </c>
      <c r="B55" s="11" t="s">
        <v>19</v>
      </c>
      <c r="C55" s="11" t="s">
        <v>10</v>
      </c>
      <c r="D55" s="11" t="s">
        <v>6</v>
      </c>
      <c r="E55" s="7" t="s">
        <v>3</v>
      </c>
      <c r="F55" s="7">
        <v>71737</v>
      </c>
      <c r="G55" s="11">
        <v>10.4</v>
      </c>
      <c r="H55" s="12">
        <f t="shared" si="0"/>
        <v>14921.296</v>
      </c>
    </row>
    <row r="56" spans="1:8" x14ac:dyDescent="0.25">
      <c r="A56" s="11" t="s">
        <v>16</v>
      </c>
      <c r="B56" s="11" t="s">
        <v>19</v>
      </c>
      <c r="C56" s="11" t="s">
        <v>10</v>
      </c>
      <c r="D56" s="11" t="s">
        <v>6</v>
      </c>
      <c r="E56" s="7" t="s">
        <v>3</v>
      </c>
      <c r="F56" s="7">
        <v>64066</v>
      </c>
      <c r="G56" s="11">
        <v>10</v>
      </c>
      <c r="H56" s="12">
        <f t="shared" si="0"/>
        <v>12813.2</v>
      </c>
    </row>
    <row r="57" spans="1:8" x14ac:dyDescent="0.25">
      <c r="A57" s="11" t="s">
        <v>29</v>
      </c>
      <c r="B57" s="11" t="s">
        <v>19</v>
      </c>
      <c r="C57" s="11" t="s">
        <v>10</v>
      </c>
      <c r="D57" s="11" t="s">
        <v>6</v>
      </c>
      <c r="E57" s="7" t="s">
        <v>3</v>
      </c>
      <c r="F57" s="7">
        <v>49391</v>
      </c>
      <c r="G57" s="11">
        <v>11.2</v>
      </c>
      <c r="H57" s="12">
        <f t="shared" si="0"/>
        <v>11063.583999999999</v>
      </c>
    </row>
    <row r="58" spans="1:8" x14ac:dyDescent="0.25">
      <c r="A58" s="11" t="s">
        <v>0</v>
      </c>
      <c r="B58" s="11" t="s">
        <v>20</v>
      </c>
      <c r="C58" s="11" t="s">
        <v>10</v>
      </c>
      <c r="D58" s="11" t="s">
        <v>6</v>
      </c>
      <c r="E58" s="7" t="s">
        <v>3</v>
      </c>
      <c r="F58" s="7">
        <v>134367</v>
      </c>
      <c r="G58" s="11">
        <v>5.5</v>
      </c>
      <c r="H58" s="12">
        <f t="shared" si="0"/>
        <v>14780.37</v>
      </c>
    </row>
    <row r="59" spans="1:8" x14ac:dyDescent="0.25">
      <c r="A59" s="11" t="s">
        <v>14</v>
      </c>
      <c r="B59" s="11" t="s">
        <v>20</v>
      </c>
      <c r="C59" s="11" t="s">
        <v>10</v>
      </c>
      <c r="D59" s="11" t="s">
        <v>6</v>
      </c>
      <c r="E59" s="7" t="s">
        <v>3</v>
      </c>
      <c r="F59" s="7">
        <v>120706</v>
      </c>
      <c r="G59" s="11">
        <v>6.5</v>
      </c>
      <c r="H59" s="12">
        <f t="shared" si="0"/>
        <v>15691.78</v>
      </c>
    </row>
    <row r="60" spans="1:8" x14ac:dyDescent="0.25">
      <c r="A60" s="11" t="s">
        <v>15</v>
      </c>
      <c r="B60" s="11" t="s">
        <v>20</v>
      </c>
      <c r="C60" s="11" t="s">
        <v>10</v>
      </c>
      <c r="D60" s="11" t="s">
        <v>6</v>
      </c>
      <c r="E60" s="7" t="s">
        <v>3</v>
      </c>
      <c r="F60" s="7">
        <v>103083</v>
      </c>
      <c r="G60" s="11">
        <v>6.5</v>
      </c>
      <c r="H60" s="12">
        <f t="shared" si="0"/>
        <v>13400.79</v>
      </c>
    </row>
    <row r="61" spans="1:8" x14ac:dyDescent="0.25">
      <c r="A61" s="11" t="s">
        <v>5</v>
      </c>
      <c r="B61" s="11" t="s">
        <v>20</v>
      </c>
      <c r="C61" s="11" t="s">
        <v>10</v>
      </c>
      <c r="D61" s="11" t="s">
        <v>6</v>
      </c>
      <c r="E61" s="7" t="s">
        <v>3</v>
      </c>
      <c r="F61" s="7">
        <v>81781</v>
      </c>
      <c r="G61" s="11">
        <v>7.9</v>
      </c>
      <c r="H61" s="12">
        <f t="shared" si="0"/>
        <v>12921.398000000001</v>
      </c>
    </row>
    <row r="62" spans="1:8" x14ac:dyDescent="0.25">
      <c r="A62" s="11" t="s">
        <v>11</v>
      </c>
      <c r="B62" s="11" t="s">
        <v>20</v>
      </c>
      <c r="C62" s="11" t="s">
        <v>10</v>
      </c>
      <c r="D62" s="11" t="s">
        <v>6</v>
      </c>
      <c r="E62" s="7" t="s">
        <v>3</v>
      </c>
      <c r="F62" s="7">
        <v>57132</v>
      </c>
      <c r="G62" s="11">
        <v>11.7</v>
      </c>
      <c r="H62" s="12">
        <f t="shared" si="0"/>
        <v>13368.887999999999</v>
      </c>
    </row>
    <row r="63" spans="1:8" x14ac:dyDescent="0.25">
      <c r="A63" s="11" t="s">
        <v>16</v>
      </c>
      <c r="B63" s="11" t="s">
        <v>20</v>
      </c>
      <c r="C63" s="11" t="s">
        <v>10</v>
      </c>
      <c r="D63" s="11" t="s">
        <v>6</v>
      </c>
      <c r="E63" s="7" t="s">
        <v>3</v>
      </c>
      <c r="F63" s="7">
        <v>40803</v>
      </c>
      <c r="G63" s="11">
        <v>12.3</v>
      </c>
      <c r="H63" s="12">
        <f t="shared" si="0"/>
        <v>10037.538</v>
      </c>
    </row>
    <row r="64" spans="1:8" x14ac:dyDescent="0.25">
      <c r="A64" s="11" t="s">
        <v>29</v>
      </c>
      <c r="B64" s="11" t="s">
        <v>20</v>
      </c>
      <c r="C64" s="11" t="s">
        <v>10</v>
      </c>
      <c r="D64" s="11" t="s">
        <v>6</v>
      </c>
      <c r="E64" s="7" t="s">
        <v>3</v>
      </c>
      <c r="F64" s="7">
        <v>34451</v>
      </c>
      <c r="G64" s="11">
        <v>13.8</v>
      </c>
      <c r="H64" s="12">
        <f t="shared" si="0"/>
        <v>9508.4760000000006</v>
      </c>
    </row>
    <row r="65" spans="1:8" x14ac:dyDescent="0.25">
      <c r="A65" s="11" t="s">
        <v>0</v>
      </c>
      <c r="B65" s="11" t="s">
        <v>26</v>
      </c>
      <c r="C65" s="11" t="s">
        <v>23</v>
      </c>
      <c r="D65" s="11" t="s">
        <v>7</v>
      </c>
      <c r="E65" s="7" t="s">
        <v>3</v>
      </c>
      <c r="F65" s="7">
        <v>845594</v>
      </c>
      <c r="G65" s="11">
        <v>2.4</v>
      </c>
      <c r="H65" s="12">
        <f t="shared" si="0"/>
        <v>40588.511999999995</v>
      </c>
    </row>
    <row r="66" spans="1:8" x14ac:dyDescent="0.25">
      <c r="A66" s="11" t="s">
        <v>14</v>
      </c>
      <c r="B66" s="11" t="s">
        <v>26</v>
      </c>
      <c r="C66" s="11" t="s">
        <v>23</v>
      </c>
      <c r="D66" s="11" t="s">
        <v>7</v>
      </c>
      <c r="E66" s="7" t="s">
        <v>3</v>
      </c>
      <c r="F66" s="7">
        <v>885157</v>
      </c>
      <c r="G66" s="11">
        <v>2.8</v>
      </c>
      <c r="H66" s="12">
        <f t="shared" ref="H66:H129" si="1">2*(G66*F66/100)</f>
        <v>49568.791999999994</v>
      </c>
    </row>
    <row r="67" spans="1:8" x14ac:dyDescent="0.25">
      <c r="A67" s="11" t="s">
        <v>15</v>
      </c>
      <c r="B67" s="11" t="s">
        <v>26</v>
      </c>
      <c r="C67" s="11" t="s">
        <v>23</v>
      </c>
      <c r="D67" s="11" t="s">
        <v>7</v>
      </c>
      <c r="E67" s="7" t="s">
        <v>3</v>
      </c>
      <c r="F67" s="7">
        <v>897218</v>
      </c>
      <c r="G67" s="11">
        <v>2.4</v>
      </c>
      <c r="H67" s="12">
        <f t="shared" si="1"/>
        <v>43066.463999999993</v>
      </c>
    </row>
    <row r="68" spans="1:8" x14ac:dyDescent="0.25">
      <c r="A68" s="11" t="s">
        <v>5</v>
      </c>
      <c r="B68" s="11" t="s">
        <v>26</v>
      </c>
      <c r="C68" s="11" t="s">
        <v>23</v>
      </c>
      <c r="D68" s="11" t="s">
        <v>7</v>
      </c>
      <c r="E68" s="7" t="s">
        <v>3</v>
      </c>
      <c r="F68" s="7">
        <v>897684</v>
      </c>
      <c r="G68" s="11">
        <v>2.7</v>
      </c>
      <c r="H68" s="12">
        <f t="shared" si="1"/>
        <v>48474.936000000009</v>
      </c>
    </row>
    <row r="69" spans="1:8" x14ac:dyDescent="0.25">
      <c r="A69" s="11" t="s">
        <v>11</v>
      </c>
      <c r="B69" s="11" t="s">
        <v>26</v>
      </c>
      <c r="C69" s="11" t="s">
        <v>23</v>
      </c>
      <c r="D69" s="11" t="s">
        <v>7</v>
      </c>
      <c r="E69" s="7" t="s">
        <v>3</v>
      </c>
      <c r="F69" s="7">
        <v>763286</v>
      </c>
      <c r="G69" s="11">
        <v>3</v>
      </c>
      <c r="H69" s="12">
        <f t="shared" si="1"/>
        <v>45797.16</v>
      </c>
    </row>
    <row r="70" spans="1:8" x14ac:dyDescent="0.25">
      <c r="A70" s="11" t="s">
        <v>16</v>
      </c>
      <c r="B70" s="11" t="s">
        <v>26</v>
      </c>
      <c r="C70" s="11" t="s">
        <v>23</v>
      </c>
      <c r="D70" s="11" t="s">
        <v>7</v>
      </c>
      <c r="E70" s="7" t="s">
        <v>3</v>
      </c>
      <c r="F70" s="7">
        <v>706426</v>
      </c>
      <c r="G70" s="11">
        <v>3.9</v>
      </c>
      <c r="H70" s="12">
        <f t="shared" si="1"/>
        <v>55101.227999999996</v>
      </c>
    </row>
    <row r="71" spans="1:8" x14ac:dyDescent="0.25">
      <c r="A71" s="11" t="s">
        <v>29</v>
      </c>
      <c r="B71" s="11" t="s">
        <v>26</v>
      </c>
      <c r="C71" s="11" t="s">
        <v>23</v>
      </c>
      <c r="D71" s="11" t="s">
        <v>7</v>
      </c>
      <c r="E71" s="7" t="s">
        <v>3</v>
      </c>
      <c r="F71" s="7">
        <v>606210</v>
      </c>
      <c r="G71" s="11">
        <v>3.6</v>
      </c>
      <c r="H71" s="12">
        <f t="shared" si="1"/>
        <v>43647.12</v>
      </c>
    </row>
    <row r="72" spans="1:8" x14ac:dyDescent="0.25">
      <c r="A72" s="11" t="s">
        <v>0</v>
      </c>
      <c r="B72" s="11" t="s">
        <v>19</v>
      </c>
      <c r="C72" s="11" t="s">
        <v>23</v>
      </c>
      <c r="D72" s="11" t="s">
        <v>7</v>
      </c>
      <c r="E72" s="7" t="s">
        <v>3</v>
      </c>
      <c r="F72" s="7">
        <v>497645</v>
      </c>
      <c r="G72" s="11">
        <v>3.5</v>
      </c>
      <c r="H72" s="12">
        <f t="shared" si="1"/>
        <v>34835.15</v>
      </c>
    </row>
    <row r="73" spans="1:8" x14ac:dyDescent="0.25">
      <c r="A73" s="11" t="s">
        <v>14</v>
      </c>
      <c r="B73" s="11" t="s">
        <v>19</v>
      </c>
      <c r="C73" s="11" t="s">
        <v>23</v>
      </c>
      <c r="D73" s="11" t="s">
        <v>7</v>
      </c>
      <c r="E73" s="7" t="s">
        <v>3</v>
      </c>
      <c r="F73" s="7">
        <v>487963</v>
      </c>
      <c r="G73" s="11">
        <v>3.7</v>
      </c>
      <c r="H73" s="12">
        <f t="shared" si="1"/>
        <v>36109.262000000002</v>
      </c>
    </row>
    <row r="74" spans="1:8" x14ac:dyDescent="0.25">
      <c r="A74" s="11" t="s">
        <v>15</v>
      </c>
      <c r="B74" s="11" t="s">
        <v>19</v>
      </c>
      <c r="C74" s="11" t="s">
        <v>23</v>
      </c>
      <c r="D74" s="11" t="s">
        <v>7</v>
      </c>
      <c r="E74" s="7" t="s">
        <v>3</v>
      </c>
      <c r="F74" s="7">
        <v>495113</v>
      </c>
      <c r="G74" s="11">
        <v>3.2</v>
      </c>
      <c r="H74" s="12">
        <f t="shared" si="1"/>
        <v>31687.232000000004</v>
      </c>
    </row>
    <row r="75" spans="1:8" x14ac:dyDescent="0.25">
      <c r="A75" s="11" t="s">
        <v>5</v>
      </c>
      <c r="B75" s="11" t="s">
        <v>19</v>
      </c>
      <c r="C75" s="11" t="s">
        <v>23</v>
      </c>
      <c r="D75" s="11" t="s">
        <v>7</v>
      </c>
      <c r="E75" s="7" t="s">
        <v>3</v>
      </c>
      <c r="F75" s="7">
        <v>509012</v>
      </c>
      <c r="G75" s="11">
        <v>3.4</v>
      </c>
      <c r="H75" s="12">
        <f t="shared" si="1"/>
        <v>34612.815999999999</v>
      </c>
    </row>
    <row r="76" spans="1:8" x14ac:dyDescent="0.25">
      <c r="A76" s="11" t="s">
        <v>11</v>
      </c>
      <c r="B76" s="11" t="s">
        <v>19</v>
      </c>
      <c r="C76" s="11" t="s">
        <v>23</v>
      </c>
      <c r="D76" s="11" t="s">
        <v>7</v>
      </c>
      <c r="E76" s="7" t="s">
        <v>3</v>
      </c>
      <c r="F76" s="7">
        <v>414327</v>
      </c>
      <c r="G76" s="11">
        <v>4.3</v>
      </c>
      <c r="H76" s="12">
        <f t="shared" si="1"/>
        <v>35632.121999999996</v>
      </c>
    </row>
    <row r="77" spans="1:8" x14ac:dyDescent="0.25">
      <c r="A77" s="11" t="s">
        <v>16</v>
      </c>
      <c r="B77" s="11" t="s">
        <v>19</v>
      </c>
      <c r="C77" s="11" t="s">
        <v>23</v>
      </c>
      <c r="D77" s="11" t="s">
        <v>7</v>
      </c>
      <c r="E77" s="7" t="s">
        <v>3</v>
      </c>
      <c r="F77" s="7">
        <v>410418</v>
      </c>
      <c r="G77" s="11">
        <v>4.5</v>
      </c>
      <c r="H77" s="12">
        <f t="shared" si="1"/>
        <v>36937.620000000003</v>
      </c>
    </row>
    <row r="78" spans="1:8" x14ac:dyDescent="0.25">
      <c r="A78" s="11" t="s">
        <v>29</v>
      </c>
      <c r="B78" s="11" t="s">
        <v>19</v>
      </c>
      <c r="C78" s="11" t="s">
        <v>23</v>
      </c>
      <c r="D78" s="11" t="s">
        <v>7</v>
      </c>
      <c r="E78" s="7" t="s">
        <v>3</v>
      </c>
      <c r="F78" s="7">
        <v>331889</v>
      </c>
      <c r="G78" s="11">
        <v>4.8</v>
      </c>
      <c r="H78" s="12">
        <f t="shared" si="1"/>
        <v>31861.343999999997</v>
      </c>
    </row>
    <row r="79" spans="1:8" x14ac:dyDescent="0.25">
      <c r="A79" s="11" t="s">
        <v>0</v>
      </c>
      <c r="B79" s="11" t="s">
        <v>20</v>
      </c>
      <c r="C79" s="11" t="s">
        <v>23</v>
      </c>
      <c r="D79" s="11" t="s">
        <v>7</v>
      </c>
      <c r="E79" s="7" t="s">
        <v>3</v>
      </c>
      <c r="F79" s="7">
        <v>347949</v>
      </c>
      <c r="G79" s="11">
        <v>4.0999999999999996</v>
      </c>
      <c r="H79" s="12">
        <f t="shared" si="1"/>
        <v>28531.817999999999</v>
      </c>
    </row>
    <row r="80" spans="1:8" x14ac:dyDescent="0.25">
      <c r="A80" s="11" t="s">
        <v>14</v>
      </c>
      <c r="B80" s="11" t="s">
        <v>20</v>
      </c>
      <c r="C80" s="11" t="s">
        <v>23</v>
      </c>
      <c r="D80" s="11" t="s">
        <v>7</v>
      </c>
      <c r="E80" s="7" t="s">
        <v>3</v>
      </c>
      <c r="F80" s="7">
        <v>397194</v>
      </c>
      <c r="G80" s="11">
        <v>4.3</v>
      </c>
      <c r="H80" s="12">
        <f t="shared" si="1"/>
        <v>34158.684000000001</v>
      </c>
    </row>
    <row r="81" spans="1:8" x14ac:dyDescent="0.25">
      <c r="A81" s="11" t="s">
        <v>15</v>
      </c>
      <c r="B81" s="11" t="s">
        <v>20</v>
      </c>
      <c r="C81" s="11" t="s">
        <v>23</v>
      </c>
      <c r="D81" s="11" t="s">
        <v>7</v>
      </c>
      <c r="E81" s="7" t="s">
        <v>3</v>
      </c>
      <c r="F81" s="7">
        <v>402105</v>
      </c>
      <c r="G81" s="11">
        <v>3.5</v>
      </c>
      <c r="H81" s="12">
        <f t="shared" si="1"/>
        <v>28147.35</v>
      </c>
    </row>
    <row r="82" spans="1:8" x14ac:dyDescent="0.25">
      <c r="A82" s="11" t="s">
        <v>5</v>
      </c>
      <c r="B82" s="11" t="s">
        <v>20</v>
      </c>
      <c r="C82" s="11" t="s">
        <v>23</v>
      </c>
      <c r="D82" s="11" t="s">
        <v>7</v>
      </c>
      <c r="E82" s="7" t="s">
        <v>3</v>
      </c>
      <c r="F82" s="7">
        <v>388672</v>
      </c>
      <c r="G82" s="11">
        <v>4.2</v>
      </c>
      <c r="H82" s="12">
        <f t="shared" si="1"/>
        <v>32648.448000000004</v>
      </c>
    </row>
    <row r="83" spans="1:8" x14ac:dyDescent="0.25">
      <c r="A83" s="11" t="s">
        <v>11</v>
      </c>
      <c r="B83" s="11" t="s">
        <v>20</v>
      </c>
      <c r="C83" s="11" t="s">
        <v>23</v>
      </c>
      <c r="D83" s="11" t="s">
        <v>7</v>
      </c>
      <c r="E83" s="7" t="s">
        <v>3</v>
      </c>
      <c r="F83" s="7">
        <v>348959</v>
      </c>
      <c r="G83" s="11">
        <v>5.0999999999999996</v>
      </c>
      <c r="H83" s="12">
        <f t="shared" si="1"/>
        <v>35593.817999999999</v>
      </c>
    </row>
    <row r="84" spans="1:8" x14ac:dyDescent="0.25">
      <c r="A84" s="11" t="s">
        <v>16</v>
      </c>
      <c r="B84" s="11" t="s">
        <v>20</v>
      </c>
      <c r="C84" s="11" t="s">
        <v>23</v>
      </c>
      <c r="D84" s="11" t="s">
        <v>7</v>
      </c>
      <c r="E84" s="7" t="s">
        <v>3</v>
      </c>
      <c r="F84" s="7">
        <v>296008</v>
      </c>
      <c r="G84" s="11">
        <v>5.7</v>
      </c>
      <c r="H84" s="12">
        <f t="shared" si="1"/>
        <v>33744.912000000004</v>
      </c>
    </row>
    <row r="85" spans="1:8" x14ac:dyDescent="0.25">
      <c r="A85" s="11" t="s">
        <v>29</v>
      </c>
      <c r="B85" s="11" t="s">
        <v>20</v>
      </c>
      <c r="C85" s="11" t="s">
        <v>23</v>
      </c>
      <c r="D85" s="11" t="s">
        <v>7</v>
      </c>
      <c r="E85" s="7" t="s">
        <v>3</v>
      </c>
      <c r="F85" s="7">
        <v>274321</v>
      </c>
      <c r="G85" s="11">
        <v>5.3</v>
      </c>
      <c r="H85" s="12">
        <f t="shared" si="1"/>
        <v>29078.026000000002</v>
      </c>
    </row>
    <row r="86" spans="1:8" x14ac:dyDescent="0.25">
      <c r="A86" s="11" t="s">
        <v>0</v>
      </c>
      <c r="B86" s="11" t="s">
        <v>26</v>
      </c>
      <c r="C86" s="11" t="s">
        <v>9</v>
      </c>
      <c r="D86" s="11" t="s">
        <v>7</v>
      </c>
      <c r="E86" s="7" t="s">
        <v>3</v>
      </c>
      <c r="F86" s="7">
        <v>418617</v>
      </c>
      <c r="G86" s="11">
        <v>3.5</v>
      </c>
      <c r="H86" s="12">
        <f t="shared" si="1"/>
        <v>29303.19</v>
      </c>
    </row>
    <row r="87" spans="1:8" x14ac:dyDescent="0.25">
      <c r="A87" s="11" t="s">
        <v>14</v>
      </c>
      <c r="B87" s="11" t="s">
        <v>26</v>
      </c>
      <c r="C87" s="11" t="s">
        <v>9</v>
      </c>
      <c r="D87" s="11" t="s">
        <v>7</v>
      </c>
      <c r="E87" s="7" t="s">
        <v>3</v>
      </c>
      <c r="F87" s="7">
        <v>414046</v>
      </c>
      <c r="G87" s="11">
        <v>4.0999999999999996</v>
      </c>
      <c r="H87" s="12">
        <f t="shared" si="1"/>
        <v>33951.771999999997</v>
      </c>
    </row>
    <row r="88" spans="1:8" x14ac:dyDescent="0.25">
      <c r="A88" s="11" t="s">
        <v>15</v>
      </c>
      <c r="B88" s="11" t="s">
        <v>26</v>
      </c>
      <c r="C88" s="11" t="s">
        <v>9</v>
      </c>
      <c r="D88" s="11" t="s">
        <v>7</v>
      </c>
      <c r="E88" s="7" t="s">
        <v>3</v>
      </c>
      <c r="F88" s="7">
        <v>419043</v>
      </c>
      <c r="G88" s="11">
        <v>3.5</v>
      </c>
      <c r="H88" s="12">
        <f t="shared" si="1"/>
        <v>29333.01</v>
      </c>
    </row>
    <row r="89" spans="1:8" x14ac:dyDescent="0.25">
      <c r="A89" s="11" t="s">
        <v>5</v>
      </c>
      <c r="B89" s="11" t="s">
        <v>26</v>
      </c>
      <c r="C89" s="11" t="s">
        <v>9</v>
      </c>
      <c r="D89" s="11" t="s">
        <v>7</v>
      </c>
      <c r="E89" s="7" t="s">
        <v>3</v>
      </c>
      <c r="F89" s="7">
        <v>429603</v>
      </c>
      <c r="G89" s="11">
        <v>3.9</v>
      </c>
      <c r="H89" s="12">
        <f t="shared" si="1"/>
        <v>33509.034</v>
      </c>
    </row>
    <row r="90" spans="1:8" x14ac:dyDescent="0.25">
      <c r="A90" s="11" t="s">
        <v>11</v>
      </c>
      <c r="B90" s="11" t="s">
        <v>26</v>
      </c>
      <c r="C90" s="11" t="s">
        <v>9</v>
      </c>
      <c r="D90" s="11" t="s">
        <v>7</v>
      </c>
      <c r="E90" s="7" t="s">
        <v>3</v>
      </c>
      <c r="F90" s="7">
        <v>374507</v>
      </c>
      <c r="G90" s="11">
        <v>4.5999999999999996</v>
      </c>
      <c r="H90" s="12">
        <f t="shared" si="1"/>
        <v>34454.644</v>
      </c>
    </row>
    <row r="91" spans="1:8" x14ac:dyDescent="0.25">
      <c r="A91" s="11" t="s">
        <v>16</v>
      </c>
      <c r="B91" s="11" t="s">
        <v>26</v>
      </c>
      <c r="C91" s="11" t="s">
        <v>9</v>
      </c>
      <c r="D91" s="11" t="s">
        <v>7</v>
      </c>
      <c r="E91" s="7" t="s">
        <v>3</v>
      </c>
      <c r="F91" s="7">
        <v>343733</v>
      </c>
      <c r="G91" s="11">
        <v>5.2</v>
      </c>
      <c r="H91" s="12">
        <f t="shared" si="1"/>
        <v>35748.232000000004</v>
      </c>
    </row>
    <row r="92" spans="1:8" x14ac:dyDescent="0.25">
      <c r="A92" s="11" t="s">
        <v>29</v>
      </c>
      <c r="B92" s="11" t="s">
        <v>26</v>
      </c>
      <c r="C92" s="11" t="s">
        <v>9</v>
      </c>
      <c r="D92" s="11" t="s">
        <v>7</v>
      </c>
      <c r="E92" s="7" t="s">
        <v>3</v>
      </c>
      <c r="F92" s="7">
        <v>286216</v>
      </c>
      <c r="G92" s="11">
        <v>5.3</v>
      </c>
      <c r="H92" s="12">
        <f t="shared" si="1"/>
        <v>30338.896000000001</v>
      </c>
    </row>
    <row r="93" spans="1:8" x14ac:dyDescent="0.25">
      <c r="A93" s="11" t="s">
        <v>0</v>
      </c>
      <c r="B93" s="11" t="s">
        <v>19</v>
      </c>
      <c r="C93" s="11" t="s">
        <v>9</v>
      </c>
      <c r="D93" s="11" t="s">
        <v>7</v>
      </c>
      <c r="E93" s="7" t="s">
        <v>3</v>
      </c>
      <c r="F93" s="7">
        <v>248205</v>
      </c>
      <c r="G93" s="11">
        <v>5.0999999999999996</v>
      </c>
      <c r="H93" s="12">
        <f t="shared" si="1"/>
        <v>25316.91</v>
      </c>
    </row>
    <row r="94" spans="1:8" x14ac:dyDescent="0.25">
      <c r="A94" s="11" t="s">
        <v>14</v>
      </c>
      <c r="B94" s="11" t="s">
        <v>19</v>
      </c>
      <c r="C94" s="11" t="s">
        <v>9</v>
      </c>
      <c r="D94" s="11" t="s">
        <v>7</v>
      </c>
      <c r="E94" s="7" t="s">
        <v>3</v>
      </c>
      <c r="F94" s="7">
        <v>233012</v>
      </c>
      <c r="G94" s="11">
        <v>5.9</v>
      </c>
      <c r="H94" s="12">
        <f t="shared" si="1"/>
        <v>27495.416000000001</v>
      </c>
    </row>
    <row r="95" spans="1:8" x14ac:dyDescent="0.25">
      <c r="A95" s="11" t="s">
        <v>15</v>
      </c>
      <c r="B95" s="11" t="s">
        <v>19</v>
      </c>
      <c r="C95" s="11" t="s">
        <v>9</v>
      </c>
      <c r="D95" s="11" t="s">
        <v>7</v>
      </c>
      <c r="E95" s="7" t="s">
        <v>3</v>
      </c>
      <c r="F95" s="7">
        <v>243004</v>
      </c>
      <c r="G95" s="11">
        <v>5.0999999999999996</v>
      </c>
      <c r="H95" s="12">
        <f t="shared" si="1"/>
        <v>24786.407999999999</v>
      </c>
    </row>
    <row r="96" spans="1:8" x14ac:dyDescent="0.25">
      <c r="A96" s="11" t="s">
        <v>5</v>
      </c>
      <c r="B96" s="11" t="s">
        <v>19</v>
      </c>
      <c r="C96" s="11" t="s">
        <v>9</v>
      </c>
      <c r="D96" s="11" t="s">
        <v>7</v>
      </c>
      <c r="E96" s="7" t="s">
        <v>3</v>
      </c>
      <c r="F96" s="7">
        <v>264681</v>
      </c>
      <c r="G96" s="11">
        <v>5</v>
      </c>
      <c r="H96" s="12">
        <f t="shared" si="1"/>
        <v>26468.1</v>
      </c>
    </row>
    <row r="97" spans="1:8" x14ac:dyDescent="0.25">
      <c r="A97" s="11" t="s">
        <v>11</v>
      </c>
      <c r="B97" s="11" t="s">
        <v>19</v>
      </c>
      <c r="C97" s="11" t="s">
        <v>9</v>
      </c>
      <c r="D97" s="11" t="s">
        <v>7</v>
      </c>
      <c r="E97" s="7" t="s">
        <v>3</v>
      </c>
      <c r="F97" s="7">
        <v>210097</v>
      </c>
      <c r="G97" s="11">
        <v>6.2</v>
      </c>
      <c r="H97" s="12">
        <f t="shared" si="1"/>
        <v>26052.028000000002</v>
      </c>
    </row>
    <row r="98" spans="1:8" x14ac:dyDescent="0.25">
      <c r="A98" s="11" t="s">
        <v>16</v>
      </c>
      <c r="B98" s="11" t="s">
        <v>19</v>
      </c>
      <c r="C98" s="11" t="s">
        <v>9</v>
      </c>
      <c r="D98" s="11" t="s">
        <v>7</v>
      </c>
      <c r="E98" s="7" t="s">
        <v>3</v>
      </c>
      <c r="F98" s="7">
        <v>211494</v>
      </c>
      <c r="G98" s="11">
        <v>6.6</v>
      </c>
      <c r="H98" s="12">
        <f t="shared" si="1"/>
        <v>27917.207999999999</v>
      </c>
    </row>
    <row r="99" spans="1:8" x14ac:dyDescent="0.25">
      <c r="A99" s="11" t="s">
        <v>29</v>
      </c>
      <c r="B99" s="11" t="s">
        <v>19</v>
      </c>
      <c r="C99" s="11" t="s">
        <v>9</v>
      </c>
      <c r="D99" s="11" t="s">
        <v>7</v>
      </c>
      <c r="E99" s="7" t="s">
        <v>3</v>
      </c>
      <c r="F99" s="7">
        <v>172210</v>
      </c>
      <c r="G99" s="11">
        <v>7</v>
      </c>
      <c r="H99" s="12">
        <f t="shared" si="1"/>
        <v>24109.4</v>
      </c>
    </row>
    <row r="100" spans="1:8" x14ac:dyDescent="0.25">
      <c r="A100" s="11" t="s">
        <v>0</v>
      </c>
      <c r="B100" s="11" t="s">
        <v>20</v>
      </c>
      <c r="C100" s="11" t="s">
        <v>9</v>
      </c>
      <c r="D100" s="11" t="s">
        <v>7</v>
      </c>
      <c r="E100" s="7" t="s">
        <v>3</v>
      </c>
      <c r="F100" s="7">
        <v>170412</v>
      </c>
      <c r="G100" s="11">
        <v>5.9</v>
      </c>
      <c r="H100" s="12">
        <f t="shared" si="1"/>
        <v>20108.616000000002</v>
      </c>
    </row>
    <row r="101" spans="1:8" x14ac:dyDescent="0.25">
      <c r="A101" s="11" t="s">
        <v>14</v>
      </c>
      <c r="B101" s="11" t="s">
        <v>20</v>
      </c>
      <c r="C101" s="11" t="s">
        <v>9</v>
      </c>
      <c r="D101" s="11" t="s">
        <v>7</v>
      </c>
      <c r="E101" s="7" t="s">
        <v>3</v>
      </c>
      <c r="F101" s="7">
        <v>181034</v>
      </c>
      <c r="G101" s="11">
        <v>6.8</v>
      </c>
      <c r="H101" s="12">
        <f t="shared" si="1"/>
        <v>24620.624</v>
      </c>
    </row>
    <row r="102" spans="1:8" x14ac:dyDescent="0.25">
      <c r="A102" s="11" t="s">
        <v>15</v>
      </c>
      <c r="B102" s="11" t="s">
        <v>20</v>
      </c>
      <c r="C102" s="11" t="s">
        <v>9</v>
      </c>
      <c r="D102" s="11" t="s">
        <v>7</v>
      </c>
      <c r="E102" s="7" t="s">
        <v>3</v>
      </c>
      <c r="F102" s="7">
        <v>176039</v>
      </c>
      <c r="G102" s="11">
        <v>5.9</v>
      </c>
      <c r="H102" s="12">
        <f t="shared" si="1"/>
        <v>20772.602000000003</v>
      </c>
    </row>
    <row r="103" spans="1:8" x14ac:dyDescent="0.25">
      <c r="A103" s="11" t="s">
        <v>5</v>
      </c>
      <c r="B103" s="11" t="s">
        <v>20</v>
      </c>
      <c r="C103" s="11" t="s">
        <v>9</v>
      </c>
      <c r="D103" s="11" t="s">
        <v>7</v>
      </c>
      <c r="E103" s="7" t="s">
        <v>3</v>
      </c>
      <c r="F103" s="7">
        <v>164922</v>
      </c>
      <c r="G103" s="11">
        <v>6.6</v>
      </c>
      <c r="H103" s="12">
        <f t="shared" si="1"/>
        <v>21769.703999999998</v>
      </c>
    </row>
    <row r="104" spans="1:8" x14ac:dyDescent="0.25">
      <c r="A104" s="11" t="s">
        <v>11</v>
      </c>
      <c r="B104" s="11" t="s">
        <v>20</v>
      </c>
      <c r="C104" s="11" t="s">
        <v>9</v>
      </c>
      <c r="D104" s="11" t="s">
        <v>7</v>
      </c>
      <c r="E104" s="7" t="s">
        <v>3</v>
      </c>
      <c r="F104" s="7">
        <v>164410</v>
      </c>
      <c r="G104" s="11">
        <v>7.2</v>
      </c>
      <c r="H104" s="12">
        <f t="shared" si="1"/>
        <v>23675.040000000001</v>
      </c>
    </row>
    <row r="105" spans="1:8" x14ac:dyDescent="0.25">
      <c r="A105" s="11" t="s">
        <v>16</v>
      </c>
      <c r="B105" s="11" t="s">
        <v>20</v>
      </c>
      <c r="C105" s="11" t="s">
        <v>9</v>
      </c>
      <c r="D105" s="11" t="s">
        <v>7</v>
      </c>
      <c r="E105" s="7" t="s">
        <v>3</v>
      </c>
      <c r="F105" s="7">
        <v>132239</v>
      </c>
      <c r="G105" s="11">
        <v>8.3000000000000007</v>
      </c>
      <c r="H105" s="12">
        <f t="shared" si="1"/>
        <v>21951.674000000003</v>
      </c>
    </row>
    <row r="106" spans="1:8" x14ac:dyDescent="0.25">
      <c r="A106" s="11" t="s">
        <v>29</v>
      </c>
      <c r="B106" s="11" t="s">
        <v>20</v>
      </c>
      <c r="C106" s="11" t="s">
        <v>9</v>
      </c>
      <c r="D106" s="11" t="s">
        <v>7</v>
      </c>
      <c r="E106" s="7" t="s">
        <v>3</v>
      </c>
      <c r="F106" s="7">
        <v>114006</v>
      </c>
      <c r="G106" s="11">
        <v>8.6</v>
      </c>
      <c r="H106" s="12">
        <f t="shared" si="1"/>
        <v>19609.031999999999</v>
      </c>
    </row>
    <row r="107" spans="1:8" x14ac:dyDescent="0.25">
      <c r="A107" s="11" t="s">
        <v>0</v>
      </c>
      <c r="B107" s="11" t="s">
        <v>26</v>
      </c>
      <c r="C107" s="11" t="s">
        <v>10</v>
      </c>
      <c r="D107" s="11" t="s">
        <v>7</v>
      </c>
      <c r="E107" s="7" t="s">
        <v>3</v>
      </c>
      <c r="F107" s="7">
        <v>426977</v>
      </c>
      <c r="G107" s="11">
        <v>3.5</v>
      </c>
      <c r="H107" s="12">
        <f t="shared" si="1"/>
        <v>29888.39</v>
      </c>
    </row>
    <row r="108" spans="1:8" x14ac:dyDescent="0.25">
      <c r="A108" s="11" t="s">
        <v>14</v>
      </c>
      <c r="B108" s="11" t="s">
        <v>26</v>
      </c>
      <c r="C108" s="11" t="s">
        <v>10</v>
      </c>
      <c r="D108" s="11" t="s">
        <v>7</v>
      </c>
      <c r="E108" s="7" t="s">
        <v>3</v>
      </c>
      <c r="F108" s="7">
        <v>471111</v>
      </c>
      <c r="G108" s="11">
        <v>3.7</v>
      </c>
      <c r="H108" s="12">
        <f t="shared" si="1"/>
        <v>34862.214000000007</v>
      </c>
    </row>
    <row r="109" spans="1:8" x14ac:dyDescent="0.25">
      <c r="A109" s="11" t="s">
        <v>15</v>
      </c>
      <c r="B109" s="11" t="s">
        <v>26</v>
      </c>
      <c r="C109" s="11" t="s">
        <v>10</v>
      </c>
      <c r="D109" s="11" t="s">
        <v>7</v>
      </c>
      <c r="E109" s="7" t="s">
        <v>3</v>
      </c>
      <c r="F109" s="7">
        <v>478175</v>
      </c>
      <c r="G109" s="11">
        <v>3.2</v>
      </c>
      <c r="H109" s="12">
        <f t="shared" si="1"/>
        <v>30603.200000000001</v>
      </c>
    </row>
    <row r="110" spans="1:8" x14ac:dyDescent="0.25">
      <c r="A110" s="11" t="s">
        <v>5</v>
      </c>
      <c r="B110" s="11" t="s">
        <v>26</v>
      </c>
      <c r="C110" s="11" t="s">
        <v>10</v>
      </c>
      <c r="D110" s="11" t="s">
        <v>7</v>
      </c>
      <c r="E110" s="7" t="s">
        <v>3</v>
      </c>
      <c r="F110" s="7">
        <v>468081</v>
      </c>
      <c r="G110" s="11">
        <v>3.6</v>
      </c>
      <c r="H110" s="12">
        <f t="shared" si="1"/>
        <v>33701.832000000002</v>
      </c>
    </row>
    <row r="111" spans="1:8" x14ac:dyDescent="0.25">
      <c r="A111" s="11" t="s">
        <v>11</v>
      </c>
      <c r="B111" s="11" t="s">
        <v>26</v>
      </c>
      <c r="C111" s="11" t="s">
        <v>10</v>
      </c>
      <c r="D111" s="11" t="s">
        <v>7</v>
      </c>
      <c r="E111" s="7" t="s">
        <v>3</v>
      </c>
      <c r="F111" s="7">
        <v>388779</v>
      </c>
      <c r="G111" s="11">
        <v>4.5999999999999996</v>
      </c>
      <c r="H111" s="12">
        <f t="shared" si="1"/>
        <v>35767.667999999998</v>
      </c>
    </row>
    <row r="112" spans="1:8" x14ac:dyDescent="0.25">
      <c r="A112" s="11" t="s">
        <v>16</v>
      </c>
      <c r="B112" s="11" t="s">
        <v>26</v>
      </c>
      <c r="C112" s="11" t="s">
        <v>10</v>
      </c>
      <c r="D112" s="11" t="s">
        <v>7</v>
      </c>
      <c r="E112" s="7" t="s">
        <v>3</v>
      </c>
      <c r="F112" s="7">
        <v>362693</v>
      </c>
      <c r="G112" s="11">
        <v>4.9000000000000004</v>
      </c>
      <c r="H112" s="12">
        <f t="shared" si="1"/>
        <v>35543.914000000004</v>
      </c>
    </row>
    <row r="113" spans="1:8" x14ac:dyDescent="0.25">
      <c r="A113" s="11" t="s">
        <v>29</v>
      </c>
      <c r="B113" s="11" t="s">
        <v>26</v>
      </c>
      <c r="C113" s="11" t="s">
        <v>10</v>
      </c>
      <c r="D113" s="11" t="s">
        <v>7</v>
      </c>
      <c r="E113" s="7" t="s">
        <v>3</v>
      </c>
      <c r="F113" s="7">
        <v>319994</v>
      </c>
      <c r="G113" s="11">
        <v>4.8</v>
      </c>
      <c r="H113" s="12">
        <f t="shared" si="1"/>
        <v>30719.423999999999</v>
      </c>
    </row>
    <row r="114" spans="1:8" x14ac:dyDescent="0.25">
      <c r="A114" s="11" t="s">
        <v>0</v>
      </c>
      <c r="B114" s="11" t="s">
        <v>19</v>
      </c>
      <c r="C114" s="11" t="s">
        <v>10</v>
      </c>
      <c r="D114" s="11" t="s">
        <v>7</v>
      </c>
      <c r="E114" s="7" t="s">
        <v>3</v>
      </c>
      <c r="F114" s="7">
        <v>249440</v>
      </c>
      <c r="G114" s="11">
        <v>4.5</v>
      </c>
      <c r="H114" s="12">
        <f t="shared" si="1"/>
        <v>22449.599999999999</v>
      </c>
    </row>
    <row r="115" spans="1:8" x14ac:dyDescent="0.25">
      <c r="A115" s="11" t="s">
        <v>14</v>
      </c>
      <c r="B115" s="11" t="s">
        <v>19</v>
      </c>
      <c r="C115" s="11" t="s">
        <v>10</v>
      </c>
      <c r="D115" s="11" t="s">
        <v>7</v>
      </c>
      <c r="E115" s="7" t="s">
        <v>3</v>
      </c>
      <c r="F115" s="7">
        <v>254951</v>
      </c>
      <c r="G115" s="11">
        <v>5.0999999999999996</v>
      </c>
      <c r="H115" s="12">
        <f t="shared" si="1"/>
        <v>26005.001999999997</v>
      </c>
    </row>
    <row r="116" spans="1:8" x14ac:dyDescent="0.25">
      <c r="A116" s="11" t="s">
        <v>15</v>
      </c>
      <c r="B116" s="11" t="s">
        <v>19</v>
      </c>
      <c r="C116" s="11" t="s">
        <v>10</v>
      </c>
      <c r="D116" s="11" t="s">
        <v>7</v>
      </c>
      <c r="E116" s="7" t="s">
        <v>3</v>
      </c>
      <c r="F116" s="7">
        <v>252109</v>
      </c>
      <c r="G116" s="11">
        <v>4.5</v>
      </c>
      <c r="H116" s="12">
        <f t="shared" si="1"/>
        <v>22689.81</v>
      </c>
    </row>
    <row r="117" spans="1:8" x14ac:dyDescent="0.25">
      <c r="A117" s="11" t="s">
        <v>5</v>
      </c>
      <c r="B117" s="11" t="s">
        <v>19</v>
      </c>
      <c r="C117" s="11" t="s">
        <v>10</v>
      </c>
      <c r="D117" s="11" t="s">
        <v>7</v>
      </c>
      <c r="E117" s="7" t="s">
        <v>3</v>
      </c>
      <c r="F117" s="7">
        <v>244331</v>
      </c>
      <c r="G117" s="11">
        <v>5.7</v>
      </c>
      <c r="H117" s="12">
        <f t="shared" si="1"/>
        <v>27853.734</v>
      </c>
    </row>
    <row r="118" spans="1:8" x14ac:dyDescent="0.25">
      <c r="A118" s="11" t="s">
        <v>11</v>
      </c>
      <c r="B118" s="11" t="s">
        <v>19</v>
      </c>
      <c r="C118" s="11" t="s">
        <v>10</v>
      </c>
      <c r="D118" s="11" t="s">
        <v>7</v>
      </c>
      <c r="E118" s="7" t="s">
        <v>3</v>
      </c>
      <c r="F118" s="7">
        <v>204230</v>
      </c>
      <c r="G118" s="11">
        <v>6.2</v>
      </c>
      <c r="H118" s="12">
        <f t="shared" si="1"/>
        <v>25324.52</v>
      </c>
    </row>
    <row r="119" spans="1:8" x14ac:dyDescent="0.25">
      <c r="A119" s="11" t="s">
        <v>16</v>
      </c>
      <c r="B119" s="11" t="s">
        <v>19</v>
      </c>
      <c r="C119" s="11" t="s">
        <v>10</v>
      </c>
      <c r="D119" s="11" t="s">
        <v>7</v>
      </c>
      <c r="E119" s="7" t="s">
        <v>3</v>
      </c>
      <c r="F119" s="7">
        <v>198924</v>
      </c>
      <c r="G119" s="11">
        <v>7.6</v>
      </c>
      <c r="H119" s="12">
        <f t="shared" si="1"/>
        <v>30236.447999999997</v>
      </c>
    </row>
    <row r="120" spans="1:8" x14ac:dyDescent="0.25">
      <c r="A120" s="11" t="s">
        <v>29</v>
      </c>
      <c r="B120" s="11" t="s">
        <v>19</v>
      </c>
      <c r="C120" s="11" t="s">
        <v>10</v>
      </c>
      <c r="D120" s="11" t="s">
        <v>7</v>
      </c>
      <c r="E120" s="7" t="s">
        <v>3</v>
      </c>
      <c r="F120" s="7">
        <v>159679</v>
      </c>
      <c r="G120" s="11">
        <v>7</v>
      </c>
      <c r="H120" s="12">
        <f t="shared" si="1"/>
        <v>22355.06</v>
      </c>
    </row>
    <row r="121" spans="1:8" x14ac:dyDescent="0.25">
      <c r="A121" s="11" t="s">
        <v>0</v>
      </c>
      <c r="B121" s="11" t="s">
        <v>20</v>
      </c>
      <c r="C121" s="11" t="s">
        <v>10</v>
      </c>
      <c r="D121" s="11" t="s">
        <v>7</v>
      </c>
      <c r="E121" s="7" t="s">
        <v>3</v>
      </c>
      <c r="F121" s="7">
        <v>177537</v>
      </c>
      <c r="G121" s="11">
        <v>5.9</v>
      </c>
      <c r="H121" s="12">
        <f t="shared" si="1"/>
        <v>20949.366000000002</v>
      </c>
    </row>
    <row r="122" spans="1:8" x14ac:dyDescent="0.25">
      <c r="A122" s="11" t="s">
        <v>14</v>
      </c>
      <c r="B122" s="11" t="s">
        <v>20</v>
      </c>
      <c r="C122" s="11" t="s">
        <v>10</v>
      </c>
      <c r="D122" s="11" t="s">
        <v>7</v>
      </c>
      <c r="E122" s="7" t="s">
        <v>3</v>
      </c>
      <c r="F122" s="7">
        <v>216160</v>
      </c>
      <c r="G122" s="11">
        <v>5.9</v>
      </c>
      <c r="H122" s="12">
        <f t="shared" si="1"/>
        <v>25506.880000000001</v>
      </c>
    </row>
    <row r="123" spans="1:8" x14ac:dyDescent="0.25">
      <c r="A123" s="11" t="s">
        <v>15</v>
      </c>
      <c r="B123" s="11" t="s">
        <v>20</v>
      </c>
      <c r="C123" s="11" t="s">
        <v>10</v>
      </c>
      <c r="D123" s="11" t="s">
        <v>7</v>
      </c>
      <c r="E123" s="7" t="s">
        <v>3</v>
      </c>
      <c r="F123" s="7">
        <v>226066</v>
      </c>
      <c r="G123" s="11">
        <v>5.0999999999999996</v>
      </c>
      <c r="H123" s="12">
        <f t="shared" si="1"/>
        <v>23058.731999999996</v>
      </c>
    </row>
    <row r="124" spans="1:8" x14ac:dyDescent="0.25">
      <c r="A124" s="11" t="s">
        <v>5</v>
      </c>
      <c r="B124" s="11" t="s">
        <v>20</v>
      </c>
      <c r="C124" s="11" t="s">
        <v>10</v>
      </c>
      <c r="D124" s="11" t="s">
        <v>7</v>
      </c>
      <c r="E124" s="7" t="s">
        <v>3</v>
      </c>
      <c r="F124" s="7">
        <v>223750</v>
      </c>
      <c r="G124" s="11">
        <v>5.7</v>
      </c>
      <c r="H124" s="12">
        <f t="shared" si="1"/>
        <v>25507.5</v>
      </c>
    </row>
    <row r="125" spans="1:8" x14ac:dyDescent="0.25">
      <c r="A125" s="11" t="s">
        <v>11</v>
      </c>
      <c r="B125" s="11" t="s">
        <v>20</v>
      </c>
      <c r="C125" s="11" t="s">
        <v>10</v>
      </c>
      <c r="D125" s="11" t="s">
        <v>7</v>
      </c>
      <c r="E125" s="7" t="s">
        <v>3</v>
      </c>
      <c r="F125" s="7">
        <v>184549</v>
      </c>
      <c r="G125" s="11">
        <v>7.2</v>
      </c>
      <c r="H125" s="12">
        <f t="shared" si="1"/>
        <v>26575.056</v>
      </c>
    </row>
    <row r="126" spans="1:8" x14ac:dyDescent="0.25">
      <c r="A126" s="11" t="s">
        <v>16</v>
      </c>
      <c r="B126" s="11" t="s">
        <v>20</v>
      </c>
      <c r="C126" s="11" t="s">
        <v>10</v>
      </c>
      <c r="D126" s="11" t="s">
        <v>7</v>
      </c>
      <c r="E126" s="7" t="s">
        <v>3</v>
      </c>
      <c r="F126" s="7">
        <v>163769</v>
      </c>
      <c r="G126" s="11">
        <v>7.6</v>
      </c>
      <c r="H126" s="12">
        <f t="shared" si="1"/>
        <v>24892.887999999999</v>
      </c>
    </row>
    <row r="127" spans="1:8" x14ac:dyDescent="0.25">
      <c r="A127" s="11" t="s">
        <v>29</v>
      </c>
      <c r="B127" s="11" t="s">
        <v>20</v>
      </c>
      <c r="C127" s="11" t="s">
        <v>10</v>
      </c>
      <c r="D127" s="11" t="s">
        <v>7</v>
      </c>
      <c r="E127" s="7" t="s">
        <v>3</v>
      </c>
      <c r="F127" s="7">
        <v>160315</v>
      </c>
      <c r="G127" s="11">
        <v>7</v>
      </c>
      <c r="H127" s="12">
        <f t="shared" si="1"/>
        <v>22444.1</v>
      </c>
    </row>
    <row r="128" spans="1:8" x14ac:dyDescent="0.25">
      <c r="A128" s="11" t="s">
        <v>0</v>
      </c>
      <c r="B128" s="11" t="s">
        <v>26</v>
      </c>
      <c r="C128" s="11" t="s">
        <v>23</v>
      </c>
      <c r="D128" s="11" t="s">
        <v>6</v>
      </c>
      <c r="E128" s="7" t="s">
        <v>27</v>
      </c>
      <c r="H128" s="12">
        <f t="shared" si="1"/>
        <v>0</v>
      </c>
    </row>
    <row r="129" spans="1:8" x14ac:dyDescent="0.25">
      <c r="A129" s="11" t="s">
        <v>14</v>
      </c>
      <c r="B129" s="11" t="s">
        <v>26</v>
      </c>
      <c r="C129" s="11" t="s">
        <v>23</v>
      </c>
      <c r="D129" s="11" t="s">
        <v>6</v>
      </c>
      <c r="E129" s="7" t="s">
        <v>27</v>
      </c>
      <c r="H129" s="12">
        <f t="shared" si="1"/>
        <v>0</v>
      </c>
    </row>
    <row r="130" spans="1:8" x14ac:dyDescent="0.25">
      <c r="A130" s="11" t="s">
        <v>15</v>
      </c>
      <c r="B130" s="11" t="s">
        <v>26</v>
      </c>
      <c r="C130" s="11" t="s">
        <v>23</v>
      </c>
      <c r="D130" s="11" t="s">
        <v>6</v>
      </c>
      <c r="E130" s="7" t="s">
        <v>27</v>
      </c>
      <c r="F130" s="7">
        <v>284659</v>
      </c>
      <c r="G130" s="11">
        <v>4</v>
      </c>
      <c r="H130" s="12">
        <f t="shared" ref="H130:H193" si="2">2*(G130*F130/100)</f>
        <v>22772.720000000001</v>
      </c>
    </row>
    <row r="131" spans="1:8" x14ac:dyDescent="0.25">
      <c r="A131" s="11" t="s">
        <v>5</v>
      </c>
      <c r="B131" s="11" t="s">
        <v>26</v>
      </c>
      <c r="C131" s="11" t="s">
        <v>23</v>
      </c>
      <c r="D131" s="11" t="s">
        <v>6</v>
      </c>
      <c r="E131" s="7" t="s">
        <v>27</v>
      </c>
      <c r="F131" s="7">
        <v>282771</v>
      </c>
      <c r="G131" s="11">
        <v>4.3</v>
      </c>
      <c r="H131" s="12">
        <f t="shared" si="2"/>
        <v>24318.306</v>
      </c>
    </row>
    <row r="132" spans="1:8" x14ac:dyDescent="0.25">
      <c r="A132" s="11" t="s">
        <v>11</v>
      </c>
      <c r="B132" s="11" t="s">
        <v>26</v>
      </c>
      <c r="C132" s="11" t="s">
        <v>23</v>
      </c>
      <c r="D132" s="11" t="s">
        <v>6</v>
      </c>
      <c r="E132" s="7" t="s">
        <v>27</v>
      </c>
      <c r="F132" s="7">
        <v>312458</v>
      </c>
      <c r="G132" s="11">
        <v>4.8</v>
      </c>
      <c r="H132" s="12">
        <f t="shared" si="2"/>
        <v>29995.967999999997</v>
      </c>
    </row>
    <row r="133" spans="1:8" x14ac:dyDescent="0.25">
      <c r="A133" s="11" t="s">
        <v>16</v>
      </c>
      <c r="B133" s="11" t="s">
        <v>26</v>
      </c>
      <c r="C133" s="11" t="s">
        <v>23</v>
      </c>
      <c r="D133" s="11" t="s">
        <v>6</v>
      </c>
      <c r="E133" s="7" t="s">
        <v>27</v>
      </c>
      <c r="F133" s="7">
        <v>269454</v>
      </c>
      <c r="G133" s="11">
        <v>4.7</v>
      </c>
      <c r="H133" s="12">
        <f t="shared" si="2"/>
        <v>25328.675999999999</v>
      </c>
    </row>
    <row r="134" spans="1:8" x14ac:dyDescent="0.25">
      <c r="A134" s="11" t="s">
        <v>29</v>
      </c>
      <c r="B134" s="11" t="s">
        <v>26</v>
      </c>
      <c r="C134" s="11" t="s">
        <v>23</v>
      </c>
      <c r="D134" s="11" t="s">
        <v>6</v>
      </c>
      <c r="E134" s="7" t="s">
        <v>27</v>
      </c>
      <c r="F134" s="7">
        <v>259244</v>
      </c>
      <c r="G134" s="11">
        <v>4.5999999999999996</v>
      </c>
      <c r="H134" s="12">
        <f t="shared" si="2"/>
        <v>23850.447999999997</v>
      </c>
    </row>
    <row r="135" spans="1:8" x14ac:dyDescent="0.25">
      <c r="A135" s="11" t="s">
        <v>14</v>
      </c>
      <c r="B135" s="11" t="s">
        <v>19</v>
      </c>
      <c r="C135" s="11" t="s">
        <v>23</v>
      </c>
      <c r="D135" s="11" t="s">
        <v>6</v>
      </c>
      <c r="E135" s="7" t="s">
        <v>27</v>
      </c>
      <c r="H135" s="12">
        <f t="shared" si="2"/>
        <v>0</v>
      </c>
    </row>
    <row r="136" spans="1:8" x14ac:dyDescent="0.25">
      <c r="A136" s="11" t="s">
        <v>15</v>
      </c>
      <c r="B136" s="11" t="s">
        <v>19</v>
      </c>
      <c r="C136" s="11" t="s">
        <v>23</v>
      </c>
      <c r="D136" s="11" t="s">
        <v>6</v>
      </c>
      <c r="E136" s="7" t="s">
        <v>27</v>
      </c>
      <c r="F136" s="7">
        <v>134803</v>
      </c>
      <c r="G136" s="11">
        <v>5.8</v>
      </c>
      <c r="H136" s="12">
        <f t="shared" si="2"/>
        <v>15637.148000000001</v>
      </c>
    </row>
    <row r="137" spans="1:8" x14ac:dyDescent="0.25">
      <c r="A137" s="11" t="s">
        <v>5</v>
      </c>
      <c r="B137" s="11" t="s">
        <v>19</v>
      </c>
      <c r="C137" s="11" t="s">
        <v>23</v>
      </c>
      <c r="D137" s="11" t="s">
        <v>6</v>
      </c>
      <c r="E137" s="7" t="s">
        <v>27</v>
      </c>
      <c r="F137" s="7">
        <v>143671</v>
      </c>
      <c r="G137" s="11">
        <v>6.3</v>
      </c>
      <c r="H137" s="12">
        <f t="shared" si="2"/>
        <v>18102.545999999998</v>
      </c>
    </row>
    <row r="138" spans="1:8" x14ac:dyDescent="0.25">
      <c r="A138" s="11" t="s">
        <v>11</v>
      </c>
      <c r="B138" s="11" t="s">
        <v>19</v>
      </c>
      <c r="C138" s="11" t="s">
        <v>23</v>
      </c>
      <c r="D138" s="11" t="s">
        <v>6</v>
      </c>
      <c r="E138" s="7" t="s">
        <v>27</v>
      </c>
      <c r="F138" s="7">
        <v>157274</v>
      </c>
      <c r="G138" s="11">
        <v>7</v>
      </c>
      <c r="H138" s="12">
        <f t="shared" si="2"/>
        <v>22018.36</v>
      </c>
    </row>
    <row r="139" spans="1:8" x14ac:dyDescent="0.25">
      <c r="A139" s="11" t="s">
        <v>16</v>
      </c>
      <c r="B139" s="11" t="s">
        <v>19</v>
      </c>
      <c r="C139" s="11" t="s">
        <v>23</v>
      </c>
      <c r="D139" s="11" t="s">
        <v>6</v>
      </c>
      <c r="E139" s="7" t="s">
        <v>27</v>
      </c>
      <c r="F139" s="7">
        <v>133207</v>
      </c>
      <c r="G139" s="11">
        <v>6.8</v>
      </c>
      <c r="H139" s="12">
        <f t="shared" si="2"/>
        <v>18116.151999999998</v>
      </c>
    </row>
    <row r="140" spans="1:8" x14ac:dyDescent="0.25">
      <c r="A140" s="11" t="s">
        <v>29</v>
      </c>
      <c r="B140" s="11" t="s">
        <v>19</v>
      </c>
      <c r="C140" s="11" t="s">
        <v>23</v>
      </c>
      <c r="D140" s="11" t="s">
        <v>6</v>
      </c>
      <c r="E140" s="7" t="s">
        <v>27</v>
      </c>
      <c r="F140" s="7">
        <v>115829</v>
      </c>
      <c r="G140" s="11">
        <v>7.4</v>
      </c>
      <c r="H140" s="12">
        <f t="shared" si="2"/>
        <v>17142.692000000003</v>
      </c>
    </row>
    <row r="141" spans="1:8" x14ac:dyDescent="0.25">
      <c r="A141" s="11" t="s">
        <v>0</v>
      </c>
      <c r="B141" s="11" t="s">
        <v>20</v>
      </c>
      <c r="C141" s="11" t="s">
        <v>23</v>
      </c>
      <c r="D141" s="11" t="s">
        <v>6</v>
      </c>
      <c r="E141" s="7" t="s">
        <v>27</v>
      </c>
      <c r="H141" s="12">
        <f t="shared" si="2"/>
        <v>0</v>
      </c>
    </row>
    <row r="142" spans="1:8" x14ac:dyDescent="0.25">
      <c r="A142" s="11" t="s">
        <v>14</v>
      </c>
      <c r="B142" s="11" t="s">
        <v>20</v>
      </c>
      <c r="C142" s="11" t="s">
        <v>23</v>
      </c>
      <c r="D142" s="11" t="s">
        <v>6</v>
      </c>
      <c r="E142" s="7" t="s">
        <v>27</v>
      </c>
      <c r="H142" s="12">
        <f t="shared" si="2"/>
        <v>0</v>
      </c>
    </row>
    <row r="143" spans="1:8" x14ac:dyDescent="0.25">
      <c r="A143" s="11" t="s">
        <v>15</v>
      </c>
      <c r="B143" s="11" t="s">
        <v>20</v>
      </c>
      <c r="C143" s="11" t="s">
        <v>23</v>
      </c>
      <c r="D143" s="11" t="s">
        <v>6</v>
      </c>
      <c r="E143" s="7" t="s">
        <v>27</v>
      </c>
      <c r="F143" s="7">
        <v>149856</v>
      </c>
      <c r="G143" s="11">
        <v>5.8</v>
      </c>
      <c r="H143" s="12">
        <f t="shared" si="2"/>
        <v>17383.295999999998</v>
      </c>
    </row>
    <row r="144" spans="1:8" x14ac:dyDescent="0.25">
      <c r="A144" s="11" t="s">
        <v>5</v>
      </c>
      <c r="B144" s="11" t="s">
        <v>20</v>
      </c>
      <c r="C144" s="11" t="s">
        <v>23</v>
      </c>
      <c r="D144" s="11" t="s">
        <v>6</v>
      </c>
      <c r="E144" s="7" t="s">
        <v>27</v>
      </c>
      <c r="F144" s="7">
        <v>139100</v>
      </c>
      <c r="G144" s="11">
        <v>6.3</v>
      </c>
      <c r="H144" s="12">
        <f t="shared" si="2"/>
        <v>17526.599999999999</v>
      </c>
    </row>
    <row r="145" spans="1:8" x14ac:dyDescent="0.25">
      <c r="A145" s="11" t="s">
        <v>11</v>
      </c>
      <c r="B145" s="11" t="s">
        <v>20</v>
      </c>
      <c r="C145" s="11" t="s">
        <v>23</v>
      </c>
      <c r="D145" s="11" t="s">
        <v>6</v>
      </c>
      <c r="E145" s="7" t="s">
        <v>27</v>
      </c>
      <c r="F145" s="7">
        <v>155184</v>
      </c>
      <c r="G145" s="11">
        <v>7</v>
      </c>
      <c r="H145" s="12">
        <f t="shared" si="2"/>
        <v>21725.759999999998</v>
      </c>
    </row>
    <row r="146" spans="1:8" x14ac:dyDescent="0.25">
      <c r="A146" s="11" t="s">
        <v>16</v>
      </c>
      <c r="B146" s="11" t="s">
        <v>20</v>
      </c>
      <c r="C146" s="11" t="s">
        <v>23</v>
      </c>
      <c r="D146" s="11" t="s">
        <v>6</v>
      </c>
      <c r="E146" s="7" t="s">
        <v>27</v>
      </c>
      <c r="F146" s="7">
        <v>136247</v>
      </c>
      <c r="G146" s="11">
        <v>6.8</v>
      </c>
      <c r="H146" s="12">
        <f t="shared" si="2"/>
        <v>18529.592000000001</v>
      </c>
    </row>
    <row r="147" spans="1:8" x14ac:dyDescent="0.25">
      <c r="A147" s="11" t="s">
        <v>29</v>
      </c>
      <c r="B147" s="11" t="s">
        <v>20</v>
      </c>
      <c r="C147" s="11" t="s">
        <v>23</v>
      </c>
      <c r="D147" s="11" t="s">
        <v>6</v>
      </c>
      <c r="E147" s="7" t="s">
        <v>27</v>
      </c>
      <c r="F147" s="7">
        <v>143415</v>
      </c>
      <c r="G147" s="11">
        <v>6.6</v>
      </c>
      <c r="H147" s="12">
        <f t="shared" si="2"/>
        <v>18930.78</v>
      </c>
    </row>
    <row r="148" spans="1:8" x14ac:dyDescent="0.25">
      <c r="A148" s="11" t="s">
        <v>0</v>
      </c>
      <c r="B148" s="11" t="s">
        <v>26</v>
      </c>
      <c r="C148" s="11" t="s">
        <v>9</v>
      </c>
      <c r="D148" s="11" t="s">
        <v>6</v>
      </c>
      <c r="E148" s="7" t="s">
        <v>27</v>
      </c>
      <c r="H148" s="12">
        <f t="shared" si="2"/>
        <v>0</v>
      </c>
    </row>
    <row r="149" spans="1:8" x14ac:dyDescent="0.25">
      <c r="A149" s="11" t="s">
        <v>14</v>
      </c>
      <c r="B149" s="11" t="s">
        <v>26</v>
      </c>
      <c r="C149" s="11" t="s">
        <v>9</v>
      </c>
      <c r="D149" s="11" t="s">
        <v>6</v>
      </c>
      <c r="E149" s="7" t="s">
        <v>27</v>
      </c>
      <c r="H149" s="12">
        <f t="shared" si="2"/>
        <v>0</v>
      </c>
    </row>
    <row r="150" spans="1:8" x14ac:dyDescent="0.25">
      <c r="A150" s="11" t="s">
        <v>15</v>
      </c>
      <c r="B150" s="11" t="s">
        <v>26</v>
      </c>
      <c r="C150" s="11" t="s">
        <v>9</v>
      </c>
      <c r="D150" s="11" t="s">
        <v>6</v>
      </c>
      <c r="E150" s="7" t="s">
        <v>27</v>
      </c>
      <c r="F150" s="7">
        <v>157499</v>
      </c>
      <c r="G150" s="11">
        <v>5.3</v>
      </c>
      <c r="H150" s="12">
        <f t="shared" si="2"/>
        <v>16694.894</v>
      </c>
    </row>
    <row r="151" spans="1:8" x14ac:dyDescent="0.25">
      <c r="A151" s="11" t="s">
        <v>5</v>
      </c>
      <c r="B151" s="11" t="s">
        <v>26</v>
      </c>
      <c r="C151" s="11" t="s">
        <v>9</v>
      </c>
      <c r="D151" s="11" t="s">
        <v>6</v>
      </c>
      <c r="E151" s="7" t="s">
        <v>27</v>
      </c>
      <c r="F151" s="7">
        <v>167364</v>
      </c>
      <c r="G151" s="11">
        <v>5.8</v>
      </c>
      <c r="H151" s="12">
        <f t="shared" si="2"/>
        <v>19414.223999999998</v>
      </c>
    </row>
    <row r="152" spans="1:8" x14ac:dyDescent="0.25">
      <c r="A152" s="11" t="s">
        <v>11</v>
      </c>
      <c r="B152" s="11" t="s">
        <v>26</v>
      </c>
      <c r="C152" s="11" t="s">
        <v>9</v>
      </c>
      <c r="D152" s="11" t="s">
        <v>6</v>
      </c>
      <c r="E152" s="7" t="s">
        <v>27</v>
      </c>
      <c r="F152" s="7">
        <v>174875</v>
      </c>
      <c r="G152" s="11">
        <v>7</v>
      </c>
      <c r="H152" s="12">
        <f t="shared" si="2"/>
        <v>24482.5</v>
      </c>
    </row>
    <row r="153" spans="1:8" x14ac:dyDescent="0.25">
      <c r="A153" s="11" t="s">
        <v>16</v>
      </c>
      <c r="B153" s="11" t="s">
        <v>26</v>
      </c>
      <c r="C153" s="11" t="s">
        <v>9</v>
      </c>
      <c r="D153" s="11" t="s">
        <v>6</v>
      </c>
      <c r="E153" s="7" t="s">
        <v>27</v>
      </c>
      <c r="F153" s="7">
        <v>145909</v>
      </c>
      <c r="G153" s="11">
        <v>6.8</v>
      </c>
      <c r="H153" s="12">
        <f t="shared" si="2"/>
        <v>19843.624</v>
      </c>
    </row>
    <row r="154" spans="1:8" x14ac:dyDescent="0.25">
      <c r="A154" s="11" t="s">
        <v>29</v>
      </c>
      <c r="B154" s="11" t="s">
        <v>26</v>
      </c>
      <c r="C154" s="11" t="s">
        <v>9</v>
      </c>
      <c r="D154" s="11" t="s">
        <v>6</v>
      </c>
      <c r="E154" s="7" t="s">
        <v>27</v>
      </c>
      <c r="F154" s="7">
        <v>164153</v>
      </c>
      <c r="G154" s="11">
        <v>6.1</v>
      </c>
      <c r="H154" s="12">
        <f t="shared" si="2"/>
        <v>20026.665999999997</v>
      </c>
    </row>
    <row r="155" spans="1:8" x14ac:dyDescent="0.25">
      <c r="A155" s="11" t="s">
        <v>0</v>
      </c>
      <c r="B155" s="11" t="s">
        <v>19</v>
      </c>
      <c r="C155" s="11" t="s">
        <v>9</v>
      </c>
      <c r="D155" s="11" t="s">
        <v>6</v>
      </c>
      <c r="E155" s="7" t="s">
        <v>27</v>
      </c>
      <c r="H155" s="12">
        <f t="shared" si="2"/>
        <v>0</v>
      </c>
    </row>
    <row r="156" spans="1:8" x14ac:dyDescent="0.25">
      <c r="A156" s="11" t="s">
        <v>14</v>
      </c>
      <c r="B156" s="11" t="s">
        <v>19</v>
      </c>
      <c r="C156" s="11" t="s">
        <v>9</v>
      </c>
      <c r="D156" s="11" t="s">
        <v>6</v>
      </c>
      <c r="E156" s="7" t="s">
        <v>27</v>
      </c>
      <c r="H156" s="12">
        <f t="shared" si="2"/>
        <v>0</v>
      </c>
    </row>
    <row r="157" spans="1:8" x14ac:dyDescent="0.25">
      <c r="A157" s="11" t="s">
        <v>15</v>
      </c>
      <c r="B157" s="11" t="s">
        <v>19</v>
      </c>
      <c r="C157" s="11" t="s">
        <v>9</v>
      </c>
      <c r="D157" s="11" t="s">
        <v>6</v>
      </c>
      <c r="E157" s="7" t="s">
        <v>27</v>
      </c>
      <c r="F157" s="7">
        <v>77389</v>
      </c>
      <c r="G157" s="11">
        <v>7.5</v>
      </c>
      <c r="H157" s="12">
        <f t="shared" si="2"/>
        <v>11608.35</v>
      </c>
    </row>
    <row r="158" spans="1:8" x14ac:dyDescent="0.25">
      <c r="A158" s="11" t="s">
        <v>5</v>
      </c>
      <c r="B158" s="11" t="s">
        <v>19</v>
      </c>
      <c r="C158" s="11" t="s">
        <v>9</v>
      </c>
      <c r="D158" s="11" t="s">
        <v>6</v>
      </c>
      <c r="E158" s="7" t="s">
        <v>27</v>
      </c>
      <c r="F158" s="7">
        <v>83717</v>
      </c>
      <c r="G158" s="11">
        <v>7.9</v>
      </c>
      <c r="H158" s="12">
        <f t="shared" si="2"/>
        <v>13227.286</v>
      </c>
    </row>
    <row r="159" spans="1:8" x14ac:dyDescent="0.25">
      <c r="A159" s="11" t="s">
        <v>11</v>
      </c>
      <c r="B159" s="11" t="s">
        <v>19</v>
      </c>
      <c r="C159" s="11" t="s">
        <v>9</v>
      </c>
      <c r="D159" s="11" t="s">
        <v>6</v>
      </c>
      <c r="E159" s="7" t="s">
        <v>27</v>
      </c>
      <c r="F159" s="7">
        <v>94571</v>
      </c>
      <c r="G159" s="11">
        <v>9.1999999999999993</v>
      </c>
      <c r="H159" s="12">
        <f t="shared" si="2"/>
        <v>17401.063999999998</v>
      </c>
    </row>
    <row r="160" spans="1:8" x14ac:dyDescent="0.25">
      <c r="A160" s="11" t="s">
        <v>16</v>
      </c>
      <c r="B160" s="11" t="s">
        <v>19</v>
      </c>
      <c r="C160" s="11" t="s">
        <v>9</v>
      </c>
      <c r="D160" s="11" t="s">
        <v>6</v>
      </c>
      <c r="E160" s="7" t="s">
        <v>27</v>
      </c>
      <c r="F160" s="7">
        <v>75011</v>
      </c>
      <c r="G160" s="11">
        <v>8.8000000000000007</v>
      </c>
      <c r="H160" s="12">
        <f t="shared" si="2"/>
        <v>13201.936000000002</v>
      </c>
    </row>
    <row r="161" spans="1:8" x14ac:dyDescent="0.25">
      <c r="A161" s="11" t="s">
        <v>29</v>
      </c>
      <c r="B161" s="11" t="s">
        <v>19</v>
      </c>
      <c r="C161" s="11" t="s">
        <v>9</v>
      </c>
      <c r="D161" s="11" t="s">
        <v>6</v>
      </c>
      <c r="E161" s="7" t="s">
        <v>27</v>
      </c>
      <c r="F161" s="7">
        <v>75624</v>
      </c>
      <c r="G161" s="11">
        <v>8.6</v>
      </c>
      <c r="H161" s="12">
        <f t="shared" si="2"/>
        <v>13007.328000000001</v>
      </c>
    </row>
    <row r="162" spans="1:8" x14ac:dyDescent="0.25">
      <c r="A162" s="11" t="s">
        <v>0</v>
      </c>
      <c r="B162" s="11" t="s">
        <v>20</v>
      </c>
      <c r="C162" s="11" t="s">
        <v>9</v>
      </c>
      <c r="D162" s="11" t="s">
        <v>6</v>
      </c>
      <c r="E162" s="7" t="s">
        <v>27</v>
      </c>
      <c r="H162" s="12">
        <f t="shared" si="2"/>
        <v>0</v>
      </c>
    </row>
    <row r="163" spans="1:8" x14ac:dyDescent="0.25">
      <c r="A163" s="11" t="s">
        <v>14</v>
      </c>
      <c r="B163" s="11" t="s">
        <v>20</v>
      </c>
      <c r="C163" s="11" t="s">
        <v>9</v>
      </c>
      <c r="D163" s="11" t="s">
        <v>6</v>
      </c>
      <c r="E163" s="7" t="s">
        <v>27</v>
      </c>
      <c r="H163" s="12">
        <f t="shared" si="2"/>
        <v>0</v>
      </c>
    </row>
    <row r="164" spans="1:8" x14ac:dyDescent="0.25">
      <c r="A164" s="11" t="s">
        <v>15</v>
      </c>
      <c r="B164" s="11" t="s">
        <v>20</v>
      </c>
      <c r="C164" s="11" t="s">
        <v>9</v>
      </c>
      <c r="D164" s="11" t="s">
        <v>6</v>
      </c>
      <c r="E164" s="7" t="s">
        <v>27</v>
      </c>
      <c r="F164" s="7">
        <v>80110</v>
      </c>
      <c r="G164" s="11">
        <v>7.3</v>
      </c>
      <c r="H164" s="12">
        <f t="shared" si="2"/>
        <v>11696.06</v>
      </c>
    </row>
    <row r="165" spans="1:8" x14ac:dyDescent="0.25">
      <c r="A165" s="11" t="s">
        <v>5</v>
      </c>
      <c r="B165" s="11" t="s">
        <v>20</v>
      </c>
      <c r="C165" s="11" t="s">
        <v>9</v>
      </c>
      <c r="D165" s="11" t="s">
        <v>6</v>
      </c>
      <c r="E165" s="7" t="s">
        <v>27</v>
      </c>
      <c r="F165" s="7">
        <v>83647</v>
      </c>
      <c r="G165" s="11">
        <v>7.9</v>
      </c>
      <c r="H165" s="12">
        <f t="shared" si="2"/>
        <v>13216.226000000001</v>
      </c>
    </row>
    <row r="166" spans="1:8" x14ac:dyDescent="0.25">
      <c r="A166" s="11" t="s">
        <v>11</v>
      </c>
      <c r="B166" s="11" t="s">
        <v>20</v>
      </c>
      <c r="C166" s="11" t="s">
        <v>9</v>
      </c>
      <c r="D166" s="11" t="s">
        <v>6</v>
      </c>
      <c r="E166" s="7" t="s">
        <v>27</v>
      </c>
      <c r="F166" s="7">
        <v>80304</v>
      </c>
      <c r="G166" s="11">
        <v>9.6999999999999993</v>
      </c>
      <c r="H166" s="12">
        <f t="shared" si="2"/>
        <v>15578.975999999999</v>
      </c>
    </row>
    <row r="167" spans="1:8" x14ac:dyDescent="0.25">
      <c r="A167" s="11" t="s">
        <v>16</v>
      </c>
      <c r="B167" s="11" t="s">
        <v>20</v>
      </c>
      <c r="C167" s="11" t="s">
        <v>9</v>
      </c>
      <c r="D167" s="11" t="s">
        <v>6</v>
      </c>
      <c r="E167" s="7" t="s">
        <v>27</v>
      </c>
      <c r="F167" s="7">
        <v>70898</v>
      </c>
      <c r="G167" s="11">
        <v>9.1</v>
      </c>
      <c r="H167" s="12">
        <f t="shared" si="2"/>
        <v>12903.435999999998</v>
      </c>
    </row>
    <row r="168" spans="1:8" x14ac:dyDescent="0.25">
      <c r="A168" s="11" t="s">
        <v>29</v>
      </c>
      <c r="B168" s="11" t="s">
        <v>20</v>
      </c>
      <c r="C168" s="11" t="s">
        <v>9</v>
      </c>
      <c r="D168" s="11" t="s">
        <v>6</v>
      </c>
      <c r="E168" s="7" t="s">
        <v>27</v>
      </c>
      <c r="F168" s="7">
        <v>88529</v>
      </c>
      <c r="G168" s="11">
        <v>8</v>
      </c>
      <c r="H168" s="12">
        <f t="shared" si="2"/>
        <v>14164.64</v>
      </c>
    </row>
    <row r="169" spans="1:8" x14ac:dyDescent="0.25">
      <c r="A169" s="11" t="s">
        <v>0</v>
      </c>
      <c r="B169" s="11" t="s">
        <v>26</v>
      </c>
      <c r="C169" s="11" t="s">
        <v>10</v>
      </c>
      <c r="D169" s="11" t="s">
        <v>6</v>
      </c>
      <c r="E169" s="7" t="s">
        <v>27</v>
      </c>
      <c r="H169" s="12">
        <f t="shared" si="2"/>
        <v>0</v>
      </c>
    </row>
    <row r="170" spans="1:8" x14ac:dyDescent="0.25">
      <c r="A170" s="11" t="s">
        <v>14</v>
      </c>
      <c r="B170" s="11" t="s">
        <v>26</v>
      </c>
      <c r="C170" s="11" t="s">
        <v>10</v>
      </c>
      <c r="D170" s="11" t="s">
        <v>6</v>
      </c>
      <c r="E170" s="7" t="s">
        <v>27</v>
      </c>
      <c r="H170" s="12">
        <f t="shared" si="2"/>
        <v>0</v>
      </c>
    </row>
    <row r="171" spans="1:8" x14ac:dyDescent="0.25">
      <c r="A171" s="11" t="s">
        <v>15</v>
      </c>
      <c r="B171" s="11" t="s">
        <v>26</v>
      </c>
      <c r="C171" s="11" t="s">
        <v>10</v>
      </c>
      <c r="D171" s="11" t="s">
        <v>6</v>
      </c>
      <c r="E171" s="7" t="s">
        <v>27</v>
      </c>
      <c r="F171" s="7">
        <v>127160</v>
      </c>
      <c r="G171" s="11">
        <v>5.8</v>
      </c>
      <c r="H171" s="12">
        <f t="shared" si="2"/>
        <v>14750.56</v>
      </c>
    </row>
    <row r="172" spans="1:8" x14ac:dyDescent="0.25">
      <c r="A172" s="11" t="s">
        <v>5</v>
      </c>
      <c r="B172" s="11" t="s">
        <v>26</v>
      </c>
      <c r="C172" s="11" t="s">
        <v>10</v>
      </c>
      <c r="D172" s="11" t="s">
        <v>6</v>
      </c>
      <c r="E172" s="7" t="s">
        <v>27</v>
      </c>
      <c r="F172" s="7">
        <v>115407</v>
      </c>
      <c r="G172" s="11">
        <v>7.1</v>
      </c>
      <c r="H172" s="12">
        <f t="shared" si="2"/>
        <v>16387.793999999998</v>
      </c>
    </row>
    <row r="173" spans="1:8" x14ac:dyDescent="0.25">
      <c r="A173" s="11" t="s">
        <v>11</v>
      </c>
      <c r="B173" s="11" t="s">
        <v>26</v>
      </c>
      <c r="C173" s="11" t="s">
        <v>10</v>
      </c>
      <c r="D173" s="11" t="s">
        <v>6</v>
      </c>
      <c r="E173" s="7" t="s">
        <v>27</v>
      </c>
      <c r="F173" s="7">
        <v>137583</v>
      </c>
      <c r="G173" s="11">
        <v>7.7</v>
      </c>
      <c r="H173" s="12">
        <f t="shared" si="2"/>
        <v>21187.782000000003</v>
      </c>
    </row>
    <row r="174" spans="1:8" x14ac:dyDescent="0.25">
      <c r="A174" s="11" t="s">
        <v>16</v>
      </c>
      <c r="B174" s="11" t="s">
        <v>26</v>
      </c>
      <c r="C174" s="11" t="s">
        <v>10</v>
      </c>
      <c r="D174" s="11" t="s">
        <v>6</v>
      </c>
      <c r="E174" s="7" t="s">
        <v>27</v>
      </c>
      <c r="F174" s="7">
        <v>123545</v>
      </c>
      <c r="G174" s="11">
        <v>7.7</v>
      </c>
      <c r="H174" s="12">
        <f t="shared" si="2"/>
        <v>19025.93</v>
      </c>
    </row>
    <row r="175" spans="1:8" x14ac:dyDescent="0.25">
      <c r="A175" s="11" t="s">
        <v>29</v>
      </c>
      <c r="B175" s="11" t="s">
        <v>26</v>
      </c>
      <c r="C175" s="11" t="s">
        <v>10</v>
      </c>
      <c r="D175" s="11" t="s">
        <v>6</v>
      </c>
      <c r="E175" s="7" t="s">
        <v>27</v>
      </c>
      <c r="F175" s="7">
        <v>95091</v>
      </c>
      <c r="G175" s="11">
        <v>7.6</v>
      </c>
      <c r="H175" s="12">
        <f t="shared" si="2"/>
        <v>14453.832</v>
      </c>
    </row>
    <row r="176" spans="1:8" x14ac:dyDescent="0.25">
      <c r="A176" s="11" t="s">
        <v>0</v>
      </c>
      <c r="B176" s="11" t="s">
        <v>19</v>
      </c>
      <c r="C176" s="11" t="s">
        <v>10</v>
      </c>
      <c r="D176" s="11" t="s">
        <v>6</v>
      </c>
      <c r="E176" s="7" t="s">
        <v>27</v>
      </c>
      <c r="H176" s="12">
        <f t="shared" si="2"/>
        <v>0</v>
      </c>
    </row>
    <row r="177" spans="1:8" x14ac:dyDescent="0.25">
      <c r="A177" s="11" t="s">
        <v>14</v>
      </c>
      <c r="B177" s="11" t="s">
        <v>19</v>
      </c>
      <c r="C177" s="11" t="s">
        <v>10</v>
      </c>
      <c r="D177" s="11" t="s">
        <v>6</v>
      </c>
      <c r="E177" s="7" t="s">
        <v>27</v>
      </c>
      <c r="H177" s="12">
        <f t="shared" si="2"/>
        <v>0</v>
      </c>
    </row>
    <row r="178" spans="1:8" x14ac:dyDescent="0.25">
      <c r="A178" s="11" t="s">
        <v>15</v>
      </c>
      <c r="B178" s="11" t="s">
        <v>19</v>
      </c>
      <c r="C178" s="11" t="s">
        <v>10</v>
      </c>
      <c r="D178" s="11" t="s">
        <v>6</v>
      </c>
      <c r="E178" s="7" t="s">
        <v>27</v>
      </c>
      <c r="F178" s="7">
        <v>57414</v>
      </c>
      <c r="G178" s="11">
        <v>8.9</v>
      </c>
      <c r="H178" s="12">
        <f t="shared" si="2"/>
        <v>10219.692000000001</v>
      </c>
    </row>
    <row r="179" spans="1:8" x14ac:dyDescent="0.25">
      <c r="A179" s="11" t="s">
        <v>5</v>
      </c>
      <c r="B179" s="11" t="s">
        <v>19</v>
      </c>
      <c r="C179" s="11" t="s">
        <v>10</v>
      </c>
      <c r="D179" s="11" t="s">
        <v>6</v>
      </c>
      <c r="E179" s="7" t="s">
        <v>27</v>
      </c>
      <c r="F179" s="7">
        <v>59954</v>
      </c>
      <c r="G179" s="11">
        <v>9.6999999999999993</v>
      </c>
      <c r="H179" s="12">
        <f t="shared" si="2"/>
        <v>11631.075999999999</v>
      </c>
    </row>
    <row r="180" spans="1:8" x14ac:dyDescent="0.25">
      <c r="A180" s="11" t="s">
        <v>11</v>
      </c>
      <c r="B180" s="11" t="s">
        <v>19</v>
      </c>
      <c r="C180" s="11" t="s">
        <v>10</v>
      </c>
      <c r="D180" s="11" t="s">
        <v>6</v>
      </c>
      <c r="E180" s="7" t="s">
        <v>27</v>
      </c>
      <c r="F180" s="7">
        <v>62703</v>
      </c>
      <c r="G180" s="11">
        <v>11.2</v>
      </c>
      <c r="H180" s="12">
        <f t="shared" si="2"/>
        <v>14045.472</v>
      </c>
    </row>
    <row r="181" spans="1:8" x14ac:dyDescent="0.25">
      <c r="A181" s="11" t="s">
        <v>16</v>
      </c>
      <c r="B181" s="11" t="s">
        <v>19</v>
      </c>
      <c r="C181" s="11" t="s">
        <v>10</v>
      </c>
      <c r="D181" s="11" t="s">
        <v>6</v>
      </c>
      <c r="E181" s="7" t="s">
        <v>27</v>
      </c>
      <c r="F181" s="7">
        <v>58196</v>
      </c>
      <c r="G181" s="11">
        <v>10.5</v>
      </c>
      <c r="H181" s="12">
        <f t="shared" si="2"/>
        <v>12221.16</v>
      </c>
    </row>
    <row r="182" spans="1:8" x14ac:dyDescent="0.25">
      <c r="A182" s="11" t="s">
        <v>29</v>
      </c>
      <c r="B182" s="11" t="s">
        <v>19</v>
      </c>
      <c r="C182" s="11" t="s">
        <v>10</v>
      </c>
      <c r="D182" s="11" t="s">
        <v>6</v>
      </c>
      <c r="E182" s="7" t="s">
        <v>27</v>
      </c>
      <c r="F182" s="7">
        <v>40205</v>
      </c>
      <c r="G182" s="11">
        <v>11.9</v>
      </c>
      <c r="H182" s="12">
        <f t="shared" si="2"/>
        <v>9568.7900000000009</v>
      </c>
    </row>
    <row r="183" spans="1:8" x14ac:dyDescent="0.25">
      <c r="A183" s="11" t="s">
        <v>0</v>
      </c>
      <c r="B183" s="11" t="s">
        <v>20</v>
      </c>
      <c r="C183" s="11" t="s">
        <v>10</v>
      </c>
      <c r="D183" s="11" t="s">
        <v>6</v>
      </c>
      <c r="E183" s="7" t="s">
        <v>27</v>
      </c>
      <c r="H183" s="12">
        <f t="shared" si="2"/>
        <v>0</v>
      </c>
    </row>
    <row r="184" spans="1:8" x14ac:dyDescent="0.25">
      <c r="A184" s="11" t="s">
        <v>14</v>
      </c>
      <c r="B184" s="11" t="s">
        <v>20</v>
      </c>
      <c r="C184" s="11" t="s">
        <v>10</v>
      </c>
      <c r="D184" s="11" t="s">
        <v>6</v>
      </c>
      <c r="E184" s="7" t="s">
        <v>27</v>
      </c>
      <c r="H184" s="12">
        <f t="shared" si="2"/>
        <v>0</v>
      </c>
    </row>
    <row r="185" spans="1:8" x14ac:dyDescent="0.25">
      <c r="A185" s="11" t="s">
        <v>15</v>
      </c>
      <c r="B185" s="11" t="s">
        <v>20</v>
      </c>
      <c r="C185" s="11" t="s">
        <v>10</v>
      </c>
      <c r="D185" s="11" t="s">
        <v>6</v>
      </c>
      <c r="E185" s="7" t="s">
        <v>27</v>
      </c>
      <c r="F185" s="7">
        <v>69746</v>
      </c>
      <c r="G185" s="11">
        <v>8.1999999999999993</v>
      </c>
      <c r="H185" s="12">
        <f t="shared" si="2"/>
        <v>11438.343999999999</v>
      </c>
    </row>
    <row r="186" spans="1:8" x14ac:dyDescent="0.25">
      <c r="A186" s="11" t="s">
        <v>5</v>
      </c>
      <c r="B186" s="11" t="s">
        <v>20</v>
      </c>
      <c r="C186" s="11" t="s">
        <v>10</v>
      </c>
      <c r="D186" s="11" t="s">
        <v>6</v>
      </c>
      <c r="E186" s="7" t="s">
        <v>27</v>
      </c>
      <c r="F186" s="7">
        <v>55453</v>
      </c>
      <c r="G186" s="11">
        <v>9.6999999999999993</v>
      </c>
      <c r="H186" s="12">
        <f t="shared" si="2"/>
        <v>10757.882</v>
      </c>
    </row>
    <row r="187" spans="1:8" x14ac:dyDescent="0.25">
      <c r="A187" s="11" t="s">
        <v>11</v>
      </c>
      <c r="B187" s="11" t="s">
        <v>20</v>
      </c>
      <c r="C187" s="11" t="s">
        <v>10</v>
      </c>
      <c r="D187" s="11" t="s">
        <v>6</v>
      </c>
      <c r="E187" s="7" t="s">
        <v>27</v>
      </c>
      <c r="F187" s="7">
        <v>74880</v>
      </c>
      <c r="G187" s="11">
        <v>10.4</v>
      </c>
      <c r="H187" s="12">
        <f t="shared" si="2"/>
        <v>15575.04</v>
      </c>
    </row>
    <row r="188" spans="1:8" x14ac:dyDescent="0.25">
      <c r="A188" s="11" t="s">
        <v>16</v>
      </c>
      <c r="B188" s="11" t="s">
        <v>20</v>
      </c>
      <c r="C188" s="11" t="s">
        <v>10</v>
      </c>
      <c r="D188" s="11" t="s">
        <v>6</v>
      </c>
      <c r="E188" s="7" t="s">
        <v>27</v>
      </c>
      <c r="F188" s="7">
        <v>65349</v>
      </c>
      <c r="G188" s="11">
        <v>9.5</v>
      </c>
      <c r="H188" s="12">
        <f t="shared" si="2"/>
        <v>12416.31</v>
      </c>
    </row>
    <row r="189" spans="1:8" x14ac:dyDescent="0.25">
      <c r="A189" s="11" t="s">
        <v>29</v>
      </c>
      <c r="B189" s="11" t="s">
        <v>20</v>
      </c>
      <c r="C189" s="11" t="s">
        <v>10</v>
      </c>
      <c r="D189" s="11" t="s">
        <v>6</v>
      </c>
      <c r="E189" s="7" t="s">
        <v>27</v>
      </c>
      <c r="F189" s="7">
        <v>54886</v>
      </c>
      <c r="G189" s="11">
        <v>10.7</v>
      </c>
      <c r="H189" s="12">
        <f t="shared" si="2"/>
        <v>11745.603999999999</v>
      </c>
    </row>
    <row r="190" spans="1:8" x14ac:dyDescent="0.25">
      <c r="A190" s="11" t="s">
        <v>0</v>
      </c>
      <c r="B190" s="11" t="s">
        <v>26</v>
      </c>
      <c r="C190" s="11" t="s">
        <v>23</v>
      </c>
      <c r="D190" s="11" t="s">
        <v>7</v>
      </c>
      <c r="E190" s="7" t="s">
        <v>27</v>
      </c>
      <c r="H190" s="12">
        <f t="shared" si="2"/>
        <v>0</v>
      </c>
    </row>
    <row r="191" spans="1:8" x14ac:dyDescent="0.25">
      <c r="A191" s="11" t="s">
        <v>14</v>
      </c>
      <c r="B191" s="11" t="s">
        <v>26</v>
      </c>
      <c r="C191" s="11" t="s">
        <v>23</v>
      </c>
      <c r="D191" s="11" t="s">
        <v>7</v>
      </c>
      <c r="E191" s="7" t="s">
        <v>27</v>
      </c>
      <c r="H191" s="12">
        <f t="shared" si="2"/>
        <v>0</v>
      </c>
    </row>
    <row r="192" spans="1:8" x14ac:dyDescent="0.25">
      <c r="A192" s="11" t="s">
        <v>15</v>
      </c>
      <c r="B192" s="11" t="s">
        <v>26</v>
      </c>
      <c r="C192" s="11" t="s">
        <v>23</v>
      </c>
      <c r="D192" s="11" t="s">
        <v>7</v>
      </c>
      <c r="E192" s="7" t="s">
        <v>27</v>
      </c>
      <c r="F192" s="7">
        <v>1002096</v>
      </c>
      <c r="G192" s="11">
        <v>2</v>
      </c>
      <c r="H192" s="12">
        <f t="shared" si="2"/>
        <v>40083.839999999997</v>
      </c>
    </row>
    <row r="193" spans="1:8" x14ac:dyDescent="0.25">
      <c r="A193" s="11" t="s">
        <v>5</v>
      </c>
      <c r="B193" s="11" t="s">
        <v>26</v>
      </c>
      <c r="C193" s="11" t="s">
        <v>23</v>
      </c>
      <c r="D193" s="11" t="s">
        <v>7</v>
      </c>
      <c r="E193" s="7" t="s">
        <v>27</v>
      </c>
      <c r="F193" s="7">
        <v>967547</v>
      </c>
      <c r="G193" s="11">
        <v>2.7</v>
      </c>
      <c r="H193" s="12">
        <f t="shared" si="2"/>
        <v>52247.538000000008</v>
      </c>
    </row>
    <row r="194" spans="1:8" x14ac:dyDescent="0.25">
      <c r="A194" s="11" t="s">
        <v>11</v>
      </c>
      <c r="B194" s="11" t="s">
        <v>26</v>
      </c>
      <c r="C194" s="11" t="s">
        <v>23</v>
      </c>
      <c r="D194" s="11" t="s">
        <v>7</v>
      </c>
      <c r="E194" s="7" t="s">
        <v>27</v>
      </c>
      <c r="F194" s="7">
        <v>935185</v>
      </c>
      <c r="G194" s="11">
        <v>3</v>
      </c>
      <c r="H194" s="12">
        <f t="shared" ref="H194:H257" si="3">2*(G194*F194/100)</f>
        <v>56111.1</v>
      </c>
    </row>
    <row r="195" spans="1:8" x14ac:dyDescent="0.25">
      <c r="A195" s="11" t="s">
        <v>16</v>
      </c>
      <c r="B195" s="11" t="s">
        <v>26</v>
      </c>
      <c r="C195" s="11" t="s">
        <v>23</v>
      </c>
      <c r="D195" s="11" t="s">
        <v>7</v>
      </c>
      <c r="E195" s="7" t="s">
        <v>27</v>
      </c>
      <c r="F195" s="7">
        <v>922655</v>
      </c>
      <c r="G195" s="11">
        <v>3.1</v>
      </c>
      <c r="H195" s="12">
        <f t="shared" si="3"/>
        <v>57204.61</v>
      </c>
    </row>
    <row r="196" spans="1:8" x14ac:dyDescent="0.25">
      <c r="A196" s="11" t="s">
        <v>29</v>
      </c>
      <c r="B196" s="11" t="s">
        <v>26</v>
      </c>
      <c r="C196" s="11" t="s">
        <v>23</v>
      </c>
      <c r="D196" s="11" t="s">
        <v>7</v>
      </c>
      <c r="E196" s="7" t="s">
        <v>27</v>
      </c>
      <c r="F196" s="7">
        <v>888238</v>
      </c>
      <c r="G196" s="11">
        <v>2.9</v>
      </c>
      <c r="H196" s="12">
        <f t="shared" si="3"/>
        <v>51517.803999999996</v>
      </c>
    </row>
    <row r="197" spans="1:8" x14ac:dyDescent="0.25">
      <c r="A197" s="11" t="s">
        <v>0</v>
      </c>
      <c r="B197" s="11" t="s">
        <v>19</v>
      </c>
      <c r="C197" s="11" t="s">
        <v>23</v>
      </c>
      <c r="D197" s="11" t="s">
        <v>7</v>
      </c>
      <c r="E197" s="7" t="s">
        <v>27</v>
      </c>
      <c r="H197" s="12">
        <f t="shared" si="3"/>
        <v>0</v>
      </c>
    </row>
    <row r="198" spans="1:8" x14ac:dyDescent="0.25">
      <c r="A198" s="11" t="s">
        <v>14</v>
      </c>
      <c r="B198" s="11" t="s">
        <v>19</v>
      </c>
      <c r="C198" s="11" t="s">
        <v>23</v>
      </c>
      <c r="D198" s="11" t="s">
        <v>7</v>
      </c>
      <c r="E198" s="7" t="s">
        <v>27</v>
      </c>
      <c r="H198" s="12">
        <f t="shared" si="3"/>
        <v>0</v>
      </c>
    </row>
    <row r="199" spans="1:8" x14ac:dyDescent="0.25">
      <c r="A199" s="11" t="s">
        <v>15</v>
      </c>
      <c r="B199" s="11" t="s">
        <v>19</v>
      </c>
      <c r="C199" s="11" t="s">
        <v>23</v>
      </c>
      <c r="D199" s="11" t="s">
        <v>7</v>
      </c>
      <c r="E199" s="7" t="s">
        <v>27</v>
      </c>
      <c r="F199" s="7">
        <v>500379</v>
      </c>
      <c r="G199" s="11">
        <v>3.1</v>
      </c>
      <c r="H199" s="12">
        <f t="shared" si="3"/>
        <v>31023.498000000003</v>
      </c>
    </row>
    <row r="200" spans="1:8" x14ac:dyDescent="0.25">
      <c r="A200" s="11" t="s">
        <v>5</v>
      </c>
      <c r="B200" s="11" t="s">
        <v>19</v>
      </c>
      <c r="C200" s="11" t="s">
        <v>23</v>
      </c>
      <c r="D200" s="11" t="s">
        <v>7</v>
      </c>
      <c r="E200" s="7" t="s">
        <v>27</v>
      </c>
      <c r="F200" s="7">
        <v>468672</v>
      </c>
      <c r="G200" s="11">
        <v>3.6</v>
      </c>
      <c r="H200" s="12">
        <f t="shared" si="3"/>
        <v>33744.383999999998</v>
      </c>
    </row>
    <row r="201" spans="1:8" x14ac:dyDescent="0.25">
      <c r="A201" s="11" t="s">
        <v>11</v>
      </c>
      <c r="B201" s="11" t="s">
        <v>19</v>
      </c>
      <c r="C201" s="11" t="s">
        <v>23</v>
      </c>
      <c r="D201" s="11" t="s">
        <v>7</v>
      </c>
      <c r="E201" s="7" t="s">
        <v>27</v>
      </c>
      <c r="F201" s="7">
        <v>479318</v>
      </c>
      <c r="G201" s="11">
        <v>4</v>
      </c>
      <c r="H201" s="12">
        <f t="shared" si="3"/>
        <v>38345.440000000002</v>
      </c>
    </row>
    <row r="202" spans="1:8" x14ac:dyDescent="0.25">
      <c r="A202" s="11" t="s">
        <v>16</v>
      </c>
      <c r="B202" s="11" t="s">
        <v>19</v>
      </c>
      <c r="C202" s="11" t="s">
        <v>23</v>
      </c>
      <c r="D202" s="11" t="s">
        <v>7</v>
      </c>
      <c r="E202" s="7" t="s">
        <v>27</v>
      </c>
      <c r="F202" s="7">
        <v>463732</v>
      </c>
      <c r="G202" s="11">
        <v>4.3</v>
      </c>
      <c r="H202" s="12">
        <f t="shared" si="3"/>
        <v>39880.951999999997</v>
      </c>
    </row>
    <row r="203" spans="1:8" x14ac:dyDescent="0.25">
      <c r="A203" s="11" t="s">
        <v>29</v>
      </c>
      <c r="B203" s="11" t="s">
        <v>19</v>
      </c>
      <c r="C203" s="11" t="s">
        <v>23</v>
      </c>
      <c r="D203" s="11" t="s">
        <v>7</v>
      </c>
      <c r="E203" s="7" t="s">
        <v>27</v>
      </c>
      <c r="F203" s="7">
        <v>469789</v>
      </c>
      <c r="G203" s="11">
        <v>3.9</v>
      </c>
      <c r="H203" s="12">
        <f t="shared" si="3"/>
        <v>36643.541999999994</v>
      </c>
    </row>
    <row r="204" spans="1:8" x14ac:dyDescent="0.25">
      <c r="A204" s="11" t="s">
        <v>0</v>
      </c>
      <c r="B204" s="11" t="s">
        <v>20</v>
      </c>
      <c r="C204" s="11" t="s">
        <v>23</v>
      </c>
      <c r="D204" s="11" t="s">
        <v>7</v>
      </c>
      <c r="E204" s="7" t="s">
        <v>27</v>
      </c>
      <c r="H204" s="12">
        <f t="shared" si="3"/>
        <v>0</v>
      </c>
    </row>
    <row r="205" spans="1:8" x14ac:dyDescent="0.25">
      <c r="A205" s="11" t="s">
        <v>14</v>
      </c>
      <c r="B205" s="11" t="s">
        <v>20</v>
      </c>
      <c r="C205" s="11" t="s">
        <v>23</v>
      </c>
      <c r="D205" s="11" t="s">
        <v>7</v>
      </c>
      <c r="E205" s="7" t="s">
        <v>27</v>
      </c>
      <c r="H205" s="12">
        <f t="shared" si="3"/>
        <v>0</v>
      </c>
    </row>
    <row r="206" spans="1:8" x14ac:dyDescent="0.25">
      <c r="A206" s="11" t="s">
        <v>15</v>
      </c>
      <c r="B206" s="11" t="s">
        <v>20</v>
      </c>
      <c r="C206" s="11" t="s">
        <v>23</v>
      </c>
      <c r="D206" s="11" t="s">
        <v>7</v>
      </c>
      <c r="E206" s="7" t="s">
        <v>27</v>
      </c>
      <c r="F206" s="7">
        <v>501717</v>
      </c>
      <c r="G206" s="11">
        <v>3.1</v>
      </c>
      <c r="H206" s="12">
        <f t="shared" si="3"/>
        <v>31106.453999999998</v>
      </c>
    </row>
    <row r="207" spans="1:8" x14ac:dyDescent="0.25">
      <c r="A207" s="11" t="s">
        <v>5</v>
      </c>
      <c r="B207" s="11" t="s">
        <v>20</v>
      </c>
      <c r="C207" s="11" t="s">
        <v>23</v>
      </c>
      <c r="D207" s="11" t="s">
        <v>7</v>
      </c>
      <c r="E207" s="7" t="s">
        <v>27</v>
      </c>
      <c r="F207" s="7">
        <v>498875</v>
      </c>
      <c r="G207" s="11">
        <v>3.6</v>
      </c>
      <c r="H207" s="12">
        <f t="shared" si="3"/>
        <v>35919</v>
      </c>
    </row>
    <row r="208" spans="1:8" x14ac:dyDescent="0.25">
      <c r="A208" s="11" t="s">
        <v>11</v>
      </c>
      <c r="B208" s="11" t="s">
        <v>20</v>
      </c>
      <c r="C208" s="11" t="s">
        <v>23</v>
      </c>
      <c r="D208" s="11" t="s">
        <v>7</v>
      </c>
      <c r="E208" s="7" t="s">
        <v>27</v>
      </c>
      <c r="F208" s="7">
        <v>455867</v>
      </c>
      <c r="G208" s="11">
        <v>4</v>
      </c>
      <c r="H208" s="12">
        <f t="shared" si="3"/>
        <v>36469.360000000001</v>
      </c>
    </row>
    <row r="209" spans="1:8" x14ac:dyDescent="0.25">
      <c r="A209" s="11" t="s">
        <v>16</v>
      </c>
      <c r="B209" s="11" t="s">
        <v>20</v>
      </c>
      <c r="C209" s="11" t="s">
        <v>23</v>
      </c>
      <c r="D209" s="11" t="s">
        <v>7</v>
      </c>
      <c r="E209" s="7" t="s">
        <v>27</v>
      </c>
      <c r="F209" s="7">
        <v>458923</v>
      </c>
      <c r="G209" s="11">
        <v>4.3</v>
      </c>
      <c r="H209" s="12">
        <f t="shared" si="3"/>
        <v>39467.377999999997</v>
      </c>
    </row>
    <row r="210" spans="1:8" x14ac:dyDescent="0.25">
      <c r="A210" s="11" t="s">
        <v>29</v>
      </c>
      <c r="B210" s="11" t="s">
        <v>20</v>
      </c>
      <c r="C210" s="11" t="s">
        <v>23</v>
      </c>
      <c r="D210" s="11" t="s">
        <v>7</v>
      </c>
      <c r="E210" s="7" t="s">
        <v>27</v>
      </c>
      <c r="F210" s="7">
        <v>418449</v>
      </c>
      <c r="G210" s="11">
        <v>4.2</v>
      </c>
      <c r="H210" s="12">
        <f t="shared" si="3"/>
        <v>35149.716</v>
      </c>
    </row>
    <row r="211" spans="1:8" x14ac:dyDescent="0.25">
      <c r="A211" s="11" t="s">
        <v>0</v>
      </c>
      <c r="B211" s="11" t="s">
        <v>26</v>
      </c>
      <c r="C211" s="11" t="s">
        <v>9</v>
      </c>
      <c r="D211" s="11" t="s">
        <v>7</v>
      </c>
      <c r="E211" s="7" t="s">
        <v>27</v>
      </c>
      <c r="H211" s="12">
        <f t="shared" si="3"/>
        <v>0</v>
      </c>
    </row>
    <row r="212" spans="1:8" x14ac:dyDescent="0.25">
      <c r="A212" s="11" t="s">
        <v>14</v>
      </c>
      <c r="B212" s="11" t="s">
        <v>26</v>
      </c>
      <c r="C212" s="11" t="s">
        <v>9</v>
      </c>
      <c r="D212" s="11" t="s">
        <v>7</v>
      </c>
      <c r="E212" s="7" t="s">
        <v>27</v>
      </c>
      <c r="H212" s="12">
        <f t="shared" si="3"/>
        <v>0</v>
      </c>
    </row>
    <row r="213" spans="1:8" x14ac:dyDescent="0.25">
      <c r="A213" s="11" t="s">
        <v>15</v>
      </c>
      <c r="B213" s="11" t="s">
        <v>26</v>
      </c>
      <c r="C213" s="11" t="s">
        <v>9</v>
      </c>
      <c r="D213" s="11" t="s">
        <v>7</v>
      </c>
      <c r="E213" s="7" t="s">
        <v>27</v>
      </c>
      <c r="F213" s="7">
        <v>544681</v>
      </c>
      <c r="G213" s="11">
        <v>3.1</v>
      </c>
      <c r="H213" s="12">
        <f t="shared" si="3"/>
        <v>33770.222000000002</v>
      </c>
    </row>
    <row r="214" spans="1:8" x14ac:dyDescent="0.25">
      <c r="A214" s="11" t="s">
        <v>5</v>
      </c>
      <c r="B214" s="11" t="s">
        <v>26</v>
      </c>
      <c r="C214" s="11" t="s">
        <v>9</v>
      </c>
      <c r="D214" s="11" t="s">
        <v>7</v>
      </c>
      <c r="E214" s="7" t="s">
        <v>27</v>
      </c>
      <c r="F214" s="7">
        <v>527375</v>
      </c>
      <c r="G214" s="11">
        <v>3.4</v>
      </c>
      <c r="H214" s="12">
        <f t="shared" si="3"/>
        <v>35861.5</v>
      </c>
    </row>
    <row r="215" spans="1:8" x14ac:dyDescent="0.25">
      <c r="A215" s="11" t="s">
        <v>11</v>
      </c>
      <c r="B215" s="11" t="s">
        <v>26</v>
      </c>
      <c r="C215" s="11" t="s">
        <v>9</v>
      </c>
      <c r="D215" s="11" t="s">
        <v>7</v>
      </c>
      <c r="E215" s="7" t="s">
        <v>27</v>
      </c>
      <c r="F215" s="7">
        <v>515053</v>
      </c>
      <c r="G215" s="11">
        <v>3.8</v>
      </c>
      <c r="H215" s="12">
        <f t="shared" si="3"/>
        <v>39144.027999999998</v>
      </c>
    </row>
    <row r="216" spans="1:8" x14ac:dyDescent="0.25">
      <c r="A216" s="11" t="s">
        <v>16</v>
      </c>
      <c r="B216" s="11" t="s">
        <v>26</v>
      </c>
      <c r="C216" s="11" t="s">
        <v>9</v>
      </c>
      <c r="D216" s="11" t="s">
        <v>7</v>
      </c>
      <c r="E216" s="7" t="s">
        <v>27</v>
      </c>
      <c r="F216" s="7">
        <v>513972</v>
      </c>
      <c r="G216" s="11">
        <v>3.9</v>
      </c>
      <c r="H216" s="12">
        <f t="shared" si="3"/>
        <v>40089.815999999999</v>
      </c>
    </row>
    <row r="217" spans="1:8" x14ac:dyDescent="0.25">
      <c r="A217" s="11" t="s">
        <v>29</v>
      </c>
      <c r="B217" s="11" t="s">
        <v>26</v>
      </c>
      <c r="C217" s="11" t="s">
        <v>9</v>
      </c>
      <c r="D217" s="11" t="s">
        <v>7</v>
      </c>
      <c r="E217" s="7" t="s">
        <v>27</v>
      </c>
      <c r="F217" s="7">
        <v>503734</v>
      </c>
      <c r="G217" s="11">
        <v>3.6</v>
      </c>
      <c r="H217" s="12">
        <f t="shared" si="3"/>
        <v>36268.848000000005</v>
      </c>
    </row>
    <row r="218" spans="1:8" x14ac:dyDescent="0.25">
      <c r="A218" s="11" t="s">
        <v>0</v>
      </c>
      <c r="B218" s="11" t="s">
        <v>19</v>
      </c>
      <c r="C218" s="11" t="s">
        <v>9</v>
      </c>
      <c r="D218" s="11" t="s">
        <v>7</v>
      </c>
      <c r="E218" s="7" t="s">
        <v>27</v>
      </c>
      <c r="H218" s="12">
        <f t="shared" si="3"/>
        <v>0</v>
      </c>
    </row>
    <row r="219" spans="1:8" x14ac:dyDescent="0.25">
      <c r="A219" s="11" t="s">
        <v>14</v>
      </c>
      <c r="B219" s="11" t="s">
        <v>19</v>
      </c>
      <c r="C219" s="11" t="s">
        <v>9</v>
      </c>
      <c r="D219" s="11" t="s">
        <v>7</v>
      </c>
      <c r="E219" s="7" t="s">
        <v>27</v>
      </c>
      <c r="H219" s="12">
        <f t="shared" si="3"/>
        <v>0</v>
      </c>
    </row>
    <row r="220" spans="1:8" x14ac:dyDescent="0.25">
      <c r="A220" s="11" t="s">
        <v>15</v>
      </c>
      <c r="B220" s="11" t="s">
        <v>19</v>
      </c>
      <c r="C220" s="11" t="s">
        <v>9</v>
      </c>
      <c r="D220" s="11" t="s">
        <v>7</v>
      </c>
      <c r="E220" s="7" t="s">
        <v>27</v>
      </c>
      <c r="F220" s="7">
        <v>300036</v>
      </c>
      <c r="G220" s="11">
        <v>4.0999999999999996</v>
      </c>
      <c r="H220" s="12">
        <f t="shared" si="3"/>
        <v>24602.951999999997</v>
      </c>
    </row>
    <row r="221" spans="1:8" x14ac:dyDescent="0.25">
      <c r="A221" s="11" t="s">
        <v>5</v>
      </c>
      <c r="B221" s="11" t="s">
        <v>19</v>
      </c>
      <c r="C221" s="11" t="s">
        <v>9</v>
      </c>
      <c r="D221" s="11" t="s">
        <v>7</v>
      </c>
      <c r="E221" s="7" t="s">
        <v>27</v>
      </c>
      <c r="F221" s="7">
        <v>269896</v>
      </c>
      <c r="G221" s="11">
        <v>5</v>
      </c>
      <c r="H221" s="12">
        <f t="shared" si="3"/>
        <v>26989.599999999999</v>
      </c>
    </row>
    <row r="222" spans="1:8" x14ac:dyDescent="0.25">
      <c r="A222" s="11" t="s">
        <v>11</v>
      </c>
      <c r="B222" s="11" t="s">
        <v>19</v>
      </c>
      <c r="C222" s="11" t="s">
        <v>9</v>
      </c>
      <c r="D222" s="11" t="s">
        <v>7</v>
      </c>
      <c r="E222" s="7" t="s">
        <v>27</v>
      </c>
      <c r="F222" s="7">
        <v>293737</v>
      </c>
      <c r="G222" s="11">
        <v>5.6</v>
      </c>
      <c r="H222" s="12">
        <f t="shared" si="3"/>
        <v>32898.544000000002</v>
      </c>
    </row>
    <row r="223" spans="1:8" x14ac:dyDescent="0.25">
      <c r="A223" s="11" t="s">
        <v>16</v>
      </c>
      <c r="B223" s="11" t="s">
        <v>19</v>
      </c>
      <c r="C223" s="11" t="s">
        <v>9</v>
      </c>
      <c r="D223" s="11" t="s">
        <v>7</v>
      </c>
      <c r="E223" s="7" t="s">
        <v>27</v>
      </c>
      <c r="F223" s="7">
        <v>265644</v>
      </c>
      <c r="G223" s="11">
        <v>5.7</v>
      </c>
      <c r="H223" s="12">
        <f t="shared" si="3"/>
        <v>30283.416000000001</v>
      </c>
    </row>
    <row r="224" spans="1:8" x14ac:dyDescent="0.25">
      <c r="A224" s="11" t="s">
        <v>29</v>
      </c>
      <c r="B224" s="11" t="s">
        <v>19</v>
      </c>
      <c r="C224" s="11" t="s">
        <v>9</v>
      </c>
      <c r="D224" s="11" t="s">
        <v>7</v>
      </c>
      <c r="E224" s="7" t="s">
        <v>27</v>
      </c>
      <c r="F224" s="7">
        <v>292062</v>
      </c>
      <c r="G224" s="11">
        <v>5.3</v>
      </c>
      <c r="H224" s="12">
        <f t="shared" si="3"/>
        <v>30958.571999999996</v>
      </c>
    </row>
    <row r="225" spans="1:8" x14ac:dyDescent="0.25">
      <c r="A225" s="11" t="s">
        <v>0</v>
      </c>
      <c r="B225" s="11" t="s">
        <v>20</v>
      </c>
      <c r="C225" s="11" t="s">
        <v>9</v>
      </c>
      <c r="D225" s="11" t="s">
        <v>7</v>
      </c>
      <c r="E225" s="7" t="s">
        <v>27</v>
      </c>
      <c r="H225" s="12">
        <f t="shared" si="3"/>
        <v>0</v>
      </c>
    </row>
    <row r="226" spans="1:8" x14ac:dyDescent="0.25">
      <c r="A226" s="11" t="s">
        <v>14</v>
      </c>
      <c r="B226" s="11" t="s">
        <v>20</v>
      </c>
      <c r="C226" s="11" t="s">
        <v>9</v>
      </c>
      <c r="D226" s="11" t="s">
        <v>7</v>
      </c>
      <c r="E226" s="7" t="s">
        <v>27</v>
      </c>
      <c r="H226" s="12">
        <f t="shared" si="3"/>
        <v>0</v>
      </c>
    </row>
    <row r="227" spans="1:8" x14ac:dyDescent="0.25">
      <c r="A227" s="11" t="s">
        <v>15</v>
      </c>
      <c r="B227" s="11" t="s">
        <v>20</v>
      </c>
      <c r="C227" s="11" t="s">
        <v>9</v>
      </c>
      <c r="D227" s="11" t="s">
        <v>7</v>
      </c>
      <c r="E227" s="7" t="s">
        <v>27</v>
      </c>
      <c r="F227" s="7">
        <v>244645</v>
      </c>
      <c r="G227" s="11">
        <v>5.0999999999999996</v>
      </c>
      <c r="H227" s="12">
        <f t="shared" si="3"/>
        <v>24953.79</v>
      </c>
    </row>
    <row r="228" spans="1:8" x14ac:dyDescent="0.25">
      <c r="A228" s="11" t="s">
        <v>5</v>
      </c>
      <c r="B228" s="11" t="s">
        <v>20</v>
      </c>
      <c r="C228" s="11" t="s">
        <v>9</v>
      </c>
      <c r="D228" s="11" t="s">
        <v>7</v>
      </c>
      <c r="E228" s="7" t="s">
        <v>27</v>
      </c>
      <c r="F228" s="7">
        <v>257479</v>
      </c>
      <c r="G228" s="11">
        <v>5</v>
      </c>
      <c r="H228" s="12">
        <f t="shared" si="3"/>
        <v>25747.9</v>
      </c>
    </row>
    <row r="229" spans="1:8" x14ac:dyDescent="0.25">
      <c r="A229" s="11" t="s">
        <v>11</v>
      </c>
      <c r="B229" s="11" t="s">
        <v>20</v>
      </c>
      <c r="C229" s="11" t="s">
        <v>9</v>
      </c>
      <c r="D229" s="11" t="s">
        <v>7</v>
      </c>
      <c r="E229" s="7" t="s">
        <v>27</v>
      </c>
      <c r="F229" s="7">
        <v>221316</v>
      </c>
      <c r="G229" s="11">
        <v>6.2</v>
      </c>
      <c r="H229" s="12">
        <f t="shared" si="3"/>
        <v>27443.183999999997</v>
      </c>
    </row>
    <row r="230" spans="1:8" x14ac:dyDescent="0.25">
      <c r="A230" s="11" t="s">
        <v>16</v>
      </c>
      <c r="B230" s="11" t="s">
        <v>20</v>
      </c>
      <c r="C230" s="11" t="s">
        <v>9</v>
      </c>
      <c r="D230" s="11" t="s">
        <v>7</v>
      </c>
      <c r="E230" s="7" t="s">
        <v>27</v>
      </c>
      <c r="F230" s="7">
        <v>248328</v>
      </c>
      <c r="G230" s="11">
        <v>6.6</v>
      </c>
      <c r="H230" s="12">
        <f t="shared" si="3"/>
        <v>32779.295999999995</v>
      </c>
    </row>
    <row r="231" spans="1:8" x14ac:dyDescent="0.25">
      <c r="A231" s="11" t="s">
        <v>29</v>
      </c>
      <c r="B231" s="11" t="s">
        <v>20</v>
      </c>
      <c r="C231" s="11" t="s">
        <v>9</v>
      </c>
      <c r="D231" s="11" t="s">
        <v>7</v>
      </c>
      <c r="E231" s="7" t="s">
        <v>27</v>
      </c>
      <c r="F231" s="7">
        <v>211672</v>
      </c>
      <c r="G231" s="11">
        <v>6.1</v>
      </c>
      <c r="H231" s="12">
        <f t="shared" si="3"/>
        <v>25823.984</v>
      </c>
    </row>
    <row r="232" spans="1:8" x14ac:dyDescent="0.25">
      <c r="A232" s="11" t="s">
        <v>0</v>
      </c>
      <c r="B232" s="11" t="s">
        <v>26</v>
      </c>
      <c r="C232" s="11" t="s">
        <v>10</v>
      </c>
      <c r="D232" s="11" t="s">
        <v>7</v>
      </c>
      <c r="E232" s="7" t="s">
        <v>27</v>
      </c>
      <c r="H232" s="12">
        <f t="shared" si="3"/>
        <v>0</v>
      </c>
    </row>
    <row r="233" spans="1:8" x14ac:dyDescent="0.25">
      <c r="A233" s="11" t="s">
        <v>14</v>
      </c>
      <c r="B233" s="11" t="s">
        <v>26</v>
      </c>
      <c r="C233" s="11" t="s">
        <v>10</v>
      </c>
      <c r="D233" s="11" t="s">
        <v>7</v>
      </c>
      <c r="E233" s="7" t="s">
        <v>27</v>
      </c>
      <c r="H233" s="12">
        <f t="shared" si="3"/>
        <v>0</v>
      </c>
    </row>
    <row r="234" spans="1:8" x14ac:dyDescent="0.25">
      <c r="A234" s="11" t="s">
        <v>15</v>
      </c>
      <c r="B234" s="11" t="s">
        <v>26</v>
      </c>
      <c r="C234" s="11" t="s">
        <v>10</v>
      </c>
      <c r="D234" s="11" t="s">
        <v>7</v>
      </c>
      <c r="E234" s="7" t="s">
        <v>27</v>
      </c>
      <c r="F234" s="7">
        <v>457415</v>
      </c>
      <c r="G234" s="11">
        <v>3.2</v>
      </c>
      <c r="H234" s="12">
        <f t="shared" si="3"/>
        <v>29274.560000000001</v>
      </c>
    </row>
    <row r="235" spans="1:8" x14ac:dyDescent="0.25">
      <c r="A235" s="11" t="s">
        <v>5</v>
      </c>
      <c r="B235" s="11" t="s">
        <v>26</v>
      </c>
      <c r="C235" s="11" t="s">
        <v>10</v>
      </c>
      <c r="D235" s="11" t="s">
        <v>7</v>
      </c>
      <c r="E235" s="7" t="s">
        <v>27</v>
      </c>
      <c r="F235" s="7">
        <v>440172</v>
      </c>
      <c r="G235" s="11">
        <v>3.9</v>
      </c>
      <c r="H235" s="12">
        <f t="shared" si="3"/>
        <v>34333.415999999997</v>
      </c>
    </row>
    <row r="236" spans="1:8" x14ac:dyDescent="0.25">
      <c r="A236" s="11" t="s">
        <v>11</v>
      </c>
      <c r="B236" s="11" t="s">
        <v>26</v>
      </c>
      <c r="C236" s="11" t="s">
        <v>10</v>
      </c>
      <c r="D236" s="11" t="s">
        <v>7</v>
      </c>
      <c r="E236" s="7" t="s">
        <v>27</v>
      </c>
      <c r="F236" s="7">
        <v>420132</v>
      </c>
      <c r="G236" s="11">
        <v>4.3</v>
      </c>
      <c r="H236" s="12">
        <f t="shared" si="3"/>
        <v>36131.351999999999</v>
      </c>
    </row>
    <row r="237" spans="1:8" x14ac:dyDescent="0.25">
      <c r="A237" s="11" t="s">
        <v>16</v>
      </c>
      <c r="B237" s="11" t="s">
        <v>26</v>
      </c>
      <c r="C237" s="11" t="s">
        <v>10</v>
      </c>
      <c r="D237" s="11" t="s">
        <v>7</v>
      </c>
      <c r="E237" s="7" t="s">
        <v>27</v>
      </c>
      <c r="F237" s="7">
        <v>408683</v>
      </c>
      <c r="G237" s="11">
        <v>4.5</v>
      </c>
      <c r="H237" s="12">
        <f t="shared" si="3"/>
        <v>36781.47</v>
      </c>
    </row>
    <row r="238" spans="1:8" x14ac:dyDescent="0.25">
      <c r="A238" s="11" t="s">
        <v>29</v>
      </c>
      <c r="B238" s="11" t="s">
        <v>26</v>
      </c>
      <c r="C238" s="11" t="s">
        <v>10</v>
      </c>
      <c r="D238" s="11" t="s">
        <v>7</v>
      </c>
      <c r="E238" s="7" t="s">
        <v>27</v>
      </c>
      <c r="F238" s="7">
        <v>384504</v>
      </c>
      <c r="G238" s="11">
        <v>4.5</v>
      </c>
      <c r="H238" s="12">
        <f t="shared" si="3"/>
        <v>34605.360000000001</v>
      </c>
    </row>
    <row r="239" spans="1:8" x14ac:dyDescent="0.25">
      <c r="A239" s="11" t="s">
        <v>0</v>
      </c>
      <c r="B239" s="11" t="s">
        <v>19</v>
      </c>
      <c r="C239" s="11" t="s">
        <v>10</v>
      </c>
      <c r="D239" s="11" t="s">
        <v>7</v>
      </c>
      <c r="E239" s="7" t="s">
        <v>27</v>
      </c>
      <c r="H239" s="12">
        <f t="shared" si="3"/>
        <v>0</v>
      </c>
    </row>
    <row r="240" spans="1:8" x14ac:dyDescent="0.25">
      <c r="A240" s="11" t="s">
        <v>14</v>
      </c>
      <c r="B240" s="11" t="s">
        <v>19</v>
      </c>
      <c r="C240" s="11" t="s">
        <v>10</v>
      </c>
      <c r="D240" s="11" t="s">
        <v>7</v>
      </c>
      <c r="E240" s="7" t="s">
        <v>27</v>
      </c>
      <c r="H240" s="12">
        <f t="shared" si="3"/>
        <v>0</v>
      </c>
    </row>
    <row r="241" spans="1:8" x14ac:dyDescent="0.25">
      <c r="A241" s="11" t="s">
        <v>15</v>
      </c>
      <c r="B241" s="11" t="s">
        <v>19</v>
      </c>
      <c r="C241" s="11" t="s">
        <v>10</v>
      </c>
      <c r="D241" s="11" t="s">
        <v>7</v>
      </c>
      <c r="E241" s="7" t="s">
        <v>27</v>
      </c>
      <c r="F241" s="7">
        <v>200343</v>
      </c>
      <c r="G241" s="11">
        <v>5.0999999999999996</v>
      </c>
      <c r="H241" s="12">
        <f t="shared" si="3"/>
        <v>20434.985999999997</v>
      </c>
    </row>
    <row r="242" spans="1:8" x14ac:dyDescent="0.25">
      <c r="A242" s="11" t="s">
        <v>5</v>
      </c>
      <c r="B242" s="11" t="s">
        <v>19</v>
      </c>
      <c r="C242" s="11" t="s">
        <v>10</v>
      </c>
      <c r="D242" s="11" t="s">
        <v>7</v>
      </c>
      <c r="E242" s="7" t="s">
        <v>27</v>
      </c>
      <c r="F242" s="7">
        <v>198776</v>
      </c>
      <c r="G242" s="11">
        <v>6.6</v>
      </c>
      <c r="H242" s="12">
        <f t="shared" si="3"/>
        <v>26238.431999999997</v>
      </c>
    </row>
    <row r="243" spans="1:8" x14ac:dyDescent="0.25">
      <c r="A243" s="11" t="s">
        <v>11</v>
      </c>
      <c r="B243" s="11" t="s">
        <v>19</v>
      </c>
      <c r="C243" s="11" t="s">
        <v>10</v>
      </c>
      <c r="D243" s="11" t="s">
        <v>7</v>
      </c>
      <c r="E243" s="7" t="s">
        <v>27</v>
      </c>
      <c r="F243" s="7">
        <v>185581</v>
      </c>
      <c r="G243" s="11">
        <v>7.2</v>
      </c>
      <c r="H243" s="12">
        <f t="shared" si="3"/>
        <v>26723.664000000001</v>
      </c>
    </row>
    <row r="244" spans="1:8" x14ac:dyDescent="0.25">
      <c r="A244" s="11" t="s">
        <v>16</v>
      </c>
      <c r="B244" s="11" t="s">
        <v>19</v>
      </c>
      <c r="C244" s="11" t="s">
        <v>10</v>
      </c>
      <c r="D244" s="11" t="s">
        <v>7</v>
      </c>
      <c r="E244" s="7" t="s">
        <v>27</v>
      </c>
      <c r="F244" s="7">
        <v>198088</v>
      </c>
      <c r="G244" s="11">
        <v>7.6</v>
      </c>
      <c r="H244" s="12">
        <f t="shared" si="3"/>
        <v>30109.375999999997</v>
      </c>
    </row>
    <row r="245" spans="1:8" x14ac:dyDescent="0.25">
      <c r="A245" s="11" t="s">
        <v>29</v>
      </c>
      <c r="B245" s="11" t="s">
        <v>19</v>
      </c>
      <c r="C245" s="11" t="s">
        <v>10</v>
      </c>
      <c r="D245" s="11" t="s">
        <v>7</v>
      </c>
      <c r="E245" s="7" t="s">
        <v>27</v>
      </c>
      <c r="F245" s="7">
        <v>177727</v>
      </c>
      <c r="G245" s="11">
        <v>7</v>
      </c>
      <c r="H245" s="12">
        <f t="shared" si="3"/>
        <v>24881.78</v>
      </c>
    </row>
    <row r="246" spans="1:8" x14ac:dyDescent="0.25">
      <c r="A246" s="11" t="s">
        <v>0</v>
      </c>
      <c r="B246" s="11" t="s">
        <v>20</v>
      </c>
      <c r="C246" s="11" t="s">
        <v>10</v>
      </c>
      <c r="D246" s="11" t="s">
        <v>7</v>
      </c>
      <c r="E246" s="7" t="s">
        <v>27</v>
      </c>
      <c r="H246" s="12">
        <f t="shared" si="3"/>
        <v>0</v>
      </c>
    </row>
    <row r="247" spans="1:8" x14ac:dyDescent="0.25">
      <c r="A247" s="11" t="s">
        <v>14</v>
      </c>
      <c r="B247" s="11" t="s">
        <v>20</v>
      </c>
      <c r="C247" s="11" t="s">
        <v>10</v>
      </c>
      <c r="D247" s="11" t="s">
        <v>7</v>
      </c>
      <c r="E247" s="7" t="s">
        <v>27</v>
      </c>
      <c r="H247" s="12">
        <f t="shared" si="3"/>
        <v>0</v>
      </c>
    </row>
    <row r="248" spans="1:8" x14ac:dyDescent="0.25">
      <c r="A248" s="11" t="s">
        <v>15</v>
      </c>
      <c r="B248" s="11" t="s">
        <v>20</v>
      </c>
      <c r="C248" s="11" t="s">
        <v>10</v>
      </c>
      <c r="D248" s="11" t="s">
        <v>7</v>
      </c>
      <c r="E248" s="7" t="s">
        <v>27</v>
      </c>
      <c r="F248" s="7">
        <v>257072</v>
      </c>
      <c r="G248" s="11">
        <v>4.5</v>
      </c>
      <c r="H248" s="12">
        <f t="shared" si="3"/>
        <v>23136.48</v>
      </c>
    </row>
    <row r="249" spans="1:8" x14ac:dyDescent="0.25">
      <c r="A249" s="11" t="s">
        <v>5</v>
      </c>
      <c r="B249" s="11" t="s">
        <v>20</v>
      </c>
      <c r="C249" s="11" t="s">
        <v>10</v>
      </c>
      <c r="D249" s="11" t="s">
        <v>7</v>
      </c>
      <c r="E249" s="7" t="s">
        <v>27</v>
      </c>
      <c r="F249" s="7">
        <v>241396</v>
      </c>
      <c r="G249" s="11">
        <v>5.7</v>
      </c>
      <c r="H249" s="12">
        <f t="shared" si="3"/>
        <v>27519.144</v>
      </c>
    </row>
    <row r="250" spans="1:8" x14ac:dyDescent="0.25">
      <c r="A250" s="11" t="s">
        <v>11</v>
      </c>
      <c r="B250" s="11" t="s">
        <v>20</v>
      </c>
      <c r="C250" s="11" t="s">
        <v>10</v>
      </c>
      <c r="D250" s="11" t="s">
        <v>7</v>
      </c>
      <c r="E250" s="7" t="s">
        <v>27</v>
      </c>
      <c r="F250" s="7">
        <v>234551</v>
      </c>
      <c r="G250" s="11">
        <v>6.2</v>
      </c>
      <c r="H250" s="12">
        <f t="shared" si="3"/>
        <v>29084.324000000001</v>
      </c>
    </row>
    <row r="251" spans="1:8" x14ac:dyDescent="0.25">
      <c r="A251" s="11" t="s">
        <v>16</v>
      </c>
      <c r="B251" s="11" t="s">
        <v>20</v>
      </c>
      <c r="C251" s="11" t="s">
        <v>10</v>
      </c>
      <c r="D251" s="11" t="s">
        <v>7</v>
      </c>
      <c r="E251" s="7" t="s">
        <v>27</v>
      </c>
      <c r="F251" s="7">
        <v>210595</v>
      </c>
      <c r="G251" s="11">
        <v>6.6</v>
      </c>
      <c r="H251" s="12">
        <f t="shared" si="3"/>
        <v>27798.54</v>
      </c>
    </row>
    <row r="252" spans="1:8" x14ac:dyDescent="0.25">
      <c r="A252" s="11" t="s">
        <v>29</v>
      </c>
      <c r="B252" s="11" t="s">
        <v>20</v>
      </c>
      <c r="C252" s="11" t="s">
        <v>10</v>
      </c>
      <c r="D252" s="11" t="s">
        <v>7</v>
      </c>
      <c r="E252" s="7" t="s">
        <v>27</v>
      </c>
      <c r="F252" s="7">
        <v>206777</v>
      </c>
      <c r="G252" s="11">
        <v>6.1</v>
      </c>
      <c r="H252" s="12">
        <f t="shared" si="3"/>
        <v>25226.793999999998</v>
      </c>
    </row>
    <row r="253" spans="1:8" x14ac:dyDescent="0.25">
      <c r="A253" s="11" t="s">
        <v>0</v>
      </c>
      <c r="B253" s="11" t="s">
        <v>26</v>
      </c>
      <c r="C253" s="11" t="s">
        <v>23</v>
      </c>
      <c r="D253" s="11" t="s">
        <v>6</v>
      </c>
      <c r="E253" s="7" t="s">
        <v>4</v>
      </c>
      <c r="F253" s="7">
        <v>319342</v>
      </c>
      <c r="G253" s="11">
        <v>3.4</v>
      </c>
      <c r="H253" s="12">
        <f t="shared" si="3"/>
        <v>21715.256000000001</v>
      </c>
    </row>
    <row r="254" spans="1:8" x14ac:dyDescent="0.25">
      <c r="A254" s="11" t="s">
        <v>14</v>
      </c>
      <c r="B254" s="11" t="s">
        <v>26</v>
      </c>
      <c r="C254" s="11" t="s">
        <v>23</v>
      </c>
      <c r="D254" s="11" t="s">
        <v>6</v>
      </c>
      <c r="E254" s="7" t="s">
        <v>4</v>
      </c>
      <c r="F254" s="7">
        <v>322350</v>
      </c>
      <c r="G254" s="11">
        <v>3.7</v>
      </c>
      <c r="H254" s="12">
        <f t="shared" si="3"/>
        <v>23853.9</v>
      </c>
    </row>
    <row r="255" spans="1:8" x14ac:dyDescent="0.25">
      <c r="A255" s="11" t="s">
        <v>15</v>
      </c>
      <c r="B255" s="11" t="s">
        <v>26</v>
      </c>
      <c r="C255" s="11" t="s">
        <v>23</v>
      </c>
      <c r="D255" s="11" t="s">
        <v>6</v>
      </c>
      <c r="E255" s="7" t="s">
        <v>4</v>
      </c>
      <c r="F255" s="7">
        <v>309866</v>
      </c>
      <c r="G255" s="11">
        <v>3.7</v>
      </c>
      <c r="H255" s="12">
        <f t="shared" si="3"/>
        <v>22930.083999999999</v>
      </c>
    </row>
    <row r="256" spans="1:8" x14ac:dyDescent="0.25">
      <c r="A256" s="11" t="s">
        <v>5</v>
      </c>
      <c r="B256" s="11" t="s">
        <v>26</v>
      </c>
      <c r="C256" s="11" t="s">
        <v>23</v>
      </c>
      <c r="D256" s="11" t="s">
        <v>6</v>
      </c>
      <c r="E256" s="7" t="s">
        <v>4</v>
      </c>
      <c r="F256" s="7">
        <v>322107</v>
      </c>
      <c r="G256" s="11">
        <v>4</v>
      </c>
      <c r="H256" s="12">
        <f t="shared" si="3"/>
        <v>25768.560000000001</v>
      </c>
    </row>
    <row r="257" spans="1:8" x14ac:dyDescent="0.25">
      <c r="A257" s="11" t="s">
        <v>11</v>
      </c>
      <c r="B257" s="11" t="s">
        <v>26</v>
      </c>
      <c r="C257" s="11" t="s">
        <v>23</v>
      </c>
      <c r="D257" s="11" t="s">
        <v>6</v>
      </c>
      <c r="E257" s="7" t="s">
        <v>4</v>
      </c>
      <c r="F257" s="7">
        <v>360728</v>
      </c>
      <c r="G257" s="11">
        <v>4.5</v>
      </c>
      <c r="H257" s="12">
        <f t="shared" si="3"/>
        <v>32465.52</v>
      </c>
    </row>
    <row r="258" spans="1:8" x14ac:dyDescent="0.25">
      <c r="A258" s="11" t="s">
        <v>16</v>
      </c>
      <c r="B258" s="11" t="s">
        <v>26</v>
      </c>
      <c r="C258" s="11" t="s">
        <v>23</v>
      </c>
      <c r="D258" s="11" t="s">
        <v>6</v>
      </c>
      <c r="E258" s="7" t="s">
        <v>4</v>
      </c>
      <c r="F258" s="7">
        <v>314644</v>
      </c>
      <c r="G258" s="11">
        <v>4.3</v>
      </c>
      <c r="H258" s="12">
        <f t="shared" ref="H258:H321" si="4">2*(G258*F258/100)</f>
        <v>27059.383999999998</v>
      </c>
    </row>
    <row r="259" spans="1:8" x14ac:dyDescent="0.25">
      <c r="A259" s="11" t="s">
        <v>29</v>
      </c>
      <c r="B259" s="11" t="s">
        <v>26</v>
      </c>
      <c r="C259" s="11" t="s">
        <v>23</v>
      </c>
      <c r="D259" s="11" t="s">
        <v>6</v>
      </c>
      <c r="E259" s="7" t="s">
        <v>4</v>
      </c>
      <c r="F259" s="7">
        <v>300554</v>
      </c>
      <c r="G259" s="11">
        <v>4.2</v>
      </c>
      <c r="H259" s="12">
        <f t="shared" si="4"/>
        <v>25246.536</v>
      </c>
    </row>
    <row r="260" spans="1:8" x14ac:dyDescent="0.25">
      <c r="A260" s="11" t="s">
        <v>0</v>
      </c>
      <c r="B260" s="11" t="s">
        <v>19</v>
      </c>
      <c r="C260" s="11" t="s">
        <v>23</v>
      </c>
      <c r="D260" s="11" t="s">
        <v>6</v>
      </c>
      <c r="E260" s="7" t="s">
        <v>4</v>
      </c>
      <c r="F260" s="7">
        <v>170609</v>
      </c>
      <c r="G260" s="11">
        <v>5</v>
      </c>
      <c r="H260" s="12">
        <f t="shared" si="4"/>
        <v>17060.900000000001</v>
      </c>
    </row>
    <row r="261" spans="1:8" x14ac:dyDescent="0.25">
      <c r="A261" s="11" t="s">
        <v>0</v>
      </c>
      <c r="B261" s="11" t="s">
        <v>19</v>
      </c>
      <c r="C261" s="11" t="s">
        <v>23</v>
      </c>
      <c r="D261" s="11" t="s">
        <v>6</v>
      </c>
      <c r="E261" s="7" t="s">
        <v>4</v>
      </c>
      <c r="H261" s="12">
        <f t="shared" si="4"/>
        <v>0</v>
      </c>
    </row>
    <row r="262" spans="1:8" x14ac:dyDescent="0.25">
      <c r="A262" s="11" t="s">
        <v>14</v>
      </c>
      <c r="B262" s="11" t="s">
        <v>19</v>
      </c>
      <c r="C262" s="11" t="s">
        <v>23</v>
      </c>
      <c r="D262" s="11" t="s">
        <v>6</v>
      </c>
      <c r="E262" s="7" t="s">
        <v>4</v>
      </c>
      <c r="F262" s="7">
        <v>149814</v>
      </c>
      <c r="G262" s="11">
        <v>5.8</v>
      </c>
      <c r="H262" s="12">
        <f t="shared" si="4"/>
        <v>17378.423999999999</v>
      </c>
    </row>
    <row r="263" spans="1:8" x14ac:dyDescent="0.25">
      <c r="A263" s="11" t="s">
        <v>15</v>
      </c>
      <c r="B263" s="11" t="s">
        <v>19</v>
      </c>
      <c r="C263" s="11" t="s">
        <v>23</v>
      </c>
      <c r="D263" s="11" t="s">
        <v>6</v>
      </c>
      <c r="E263" s="7" t="s">
        <v>4</v>
      </c>
      <c r="F263" s="7">
        <v>143477</v>
      </c>
      <c r="G263" s="11">
        <v>5.8</v>
      </c>
      <c r="H263" s="12">
        <f t="shared" si="4"/>
        <v>16643.331999999999</v>
      </c>
    </row>
    <row r="264" spans="1:8" x14ac:dyDescent="0.25">
      <c r="A264" s="11" t="s">
        <v>5</v>
      </c>
      <c r="B264" s="11" t="s">
        <v>19</v>
      </c>
      <c r="C264" s="11" t="s">
        <v>23</v>
      </c>
      <c r="D264" s="11" t="s">
        <v>6</v>
      </c>
      <c r="E264" s="7" t="s">
        <v>4</v>
      </c>
      <c r="F264" s="7">
        <v>156162</v>
      </c>
      <c r="G264" s="11">
        <v>5.8</v>
      </c>
      <c r="H264" s="12">
        <f t="shared" si="4"/>
        <v>18114.792000000001</v>
      </c>
    </row>
    <row r="265" spans="1:8" x14ac:dyDescent="0.25">
      <c r="A265" s="11" t="s">
        <v>11</v>
      </c>
      <c r="B265" s="11" t="s">
        <v>19</v>
      </c>
      <c r="C265" s="11" t="s">
        <v>23</v>
      </c>
      <c r="D265" s="11" t="s">
        <v>6</v>
      </c>
      <c r="E265" s="7" t="s">
        <v>4</v>
      </c>
      <c r="F265" s="7">
        <v>176234</v>
      </c>
      <c r="G265" s="11">
        <v>7</v>
      </c>
      <c r="H265" s="12">
        <f t="shared" si="4"/>
        <v>24672.76</v>
      </c>
    </row>
    <row r="266" spans="1:8" x14ac:dyDescent="0.25">
      <c r="A266" s="11" t="s">
        <v>16</v>
      </c>
      <c r="B266" s="11" t="s">
        <v>19</v>
      </c>
      <c r="C266" s="11" t="s">
        <v>23</v>
      </c>
      <c r="D266" s="11" t="s">
        <v>6</v>
      </c>
      <c r="E266" s="7" t="s">
        <v>4</v>
      </c>
      <c r="F266" s="7">
        <v>150371</v>
      </c>
      <c r="G266" s="11">
        <v>6.2</v>
      </c>
      <c r="H266" s="12">
        <f t="shared" si="4"/>
        <v>18646.004000000001</v>
      </c>
    </row>
    <row r="267" spans="1:8" x14ac:dyDescent="0.25">
      <c r="A267" s="11" t="s">
        <v>29</v>
      </c>
      <c r="B267" s="11" t="s">
        <v>19</v>
      </c>
      <c r="C267" s="11" t="s">
        <v>23</v>
      </c>
      <c r="D267" s="11" t="s">
        <v>6</v>
      </c>
      <c r="E267" s="7" t="s">
        <v>4</v>
      </c>
      <c r="F267" s="7">
        <v>132657</v>
      </c>
      <c r="G267" s="11">
        <v>6.6</v>
      </c>
      <c r="H267" s="12">
        <f t="shared" si="4"/>
        <v>17510.723999999998</v>
      </c>
    </row>
    <row r="268" spans="1:8" x14ac:dyDescent="0.25">
      <c r="A268" s="11" t="s">
        <v>0</v>
      </c>
      <c r="B268" s="11" t="s">
        <v>20</v>
      </c>
      <c r="C268" s="11" t="s">
        <v>23</v>
      </c>
      <c r="D268" s="11" t="s">
        <v>6</v>
      </c>
      <c r="E268" s="7" t="s">
        <v>4</v>
      </c>
      <c r="F268" s="7">
        <v>148733</v>
      </c>
      <c r="G268" s="11">
        <v>5.5</v>
      </c>
      <c r="H268" s="12">
        <f t="shared" si="4"/>
        <v>16360.63</v>
      </c>
    </row>
    <row r="269" spans="1:8" x14ac:dyDescent="0.25">
      <c r="A269" s="11" t="s">
        <v>14</v>
      </c>
      <c r="B269" s="11" t="s">
        <v>20</v>
      </c>
      <c r="C269" s="11" t="s">
        <v>23</v>
      </c>
      <c r="D269" s="11" t="s">
        <v>6</v>
      </c>
      <c r="E269" s="7" t="s">
        <v>4</v>
      </c>
      <c r="F269" s="7">
        <v>172536</v>
      </c>
      <c r="G269" s="11">
        <v>5.3</v>
      </c>
      <c r="H269" s="12">
        <f t="shared" si="4"/>
        <v>18288.815999999999</v>
      </c>
    </row>
    <row r="270" spans="1:8" x14ac:dyDescent="0.25">
      <c r="A270" s="11" t="s">
        <v>15</v>
      </c>
      <c r="B270" s="11" t="s">
        <v>20</v>
      </c>
      <c r="C270" s="11" t="s">
        <v>23</v>
      </c>
      <c r="D270" s="11" t="s">
        <v>6</v>
      </c>
      <c r="E270" s="7" t="s">
        <v>4</v>
      </c>
      <c r="F270" s="7">
        <v>166389</v>
      </c>
      <c r="G270" s="11">
        <v>5.3</v>
      </c>
      <c r="H270" s="12">
        <f t="shared" si="4"/>
        <v>17637.234</v>
      </c>
    </row>
    <row r="271" spans="1:8" x14ac:dyDescent="0.25">
      <c r="A271" s="11" t="s">
        <v>5</v>
      </c>
      <c r="B271" s="11" t="s">
        <v>20</v>
      </c>
      <c r="C271" s="11" t="s">
        <v>23</v>
      </c>
      <c r="D271" s="11" t="s">
        <v>6</v>
      </c>
      <c r="E271" s="7" t="s">
        <v>4</v>
      </c>
      <c r="F271" s="7">
        <v>165945</v>
      </c>
      <c r="G271" s="11">
        <v>5.8</v>
      </c>
      <c r="H271" s="12">
        <f t="shared" si="4"/>
        <v>19249.62</v>
      </c>
    </row>
    <row r="272" spans="1:8" x14ac:dyDescent="0.25">
      <c r="A272" s="11" t="s">
        <v>11</v>
      </c>
      <c r="B272" s="11" t="s">
        <v>20</v>
      </c>
      <c r="C272" s="11" t="s">
        <v>23</v>
      </c>
      <c r="D272" s="11" t="s">
        <v>6</v>
      </c>
      <c r="E272" s="7" t="s">
        <v>4</v>
      </c>
      <c r="F272" s="7">
        <v>184494</v>
      </c>
      <c r="G272" s="11">
        <v>7</v>
      </c>
      <c r="H272" s="12">
        <f t="shared" si="4"/>
        <v>25829.16</v>
      </c>
    </row>
    <row r="273" spans="1:8" x14ac:dyDescent="0.25">
      <c r="A273" s="11" t="s">
        <v>16</v>
      </c>
      <c r="B273" s="11" t="s">
        <v>20</v>
      </c>
      <c r="C273" s="11" t="s">
        <v>23</v>
      </c>
      <c r="D273" s="11" t="s">
        <v>6</v>
      </c>
      <c r="E273" s="7" t="s">
        <v>4</v>
      </c>
      <c r="F273" s="7">
        <v>164273</v>
      </c>
      <c r="G273" s="11">
        <v>6.2</v>
      </c>
      <c r="H273" s="12">
        <f t="shared" si="4"/>
        <v>20369.851999999999</v>
      </c>
    </row>
    <row r="274" spans="1:8" x14ac:dyDescent="0.25">
      <c r="A274" s="11" t="s">
        <v>29</v>
      </c>
      <c r="B274" s="11" t="s">
        <v>20</v>
      </c>
      <c r="C274" s="11" t="s">
        <v>23</v>
      </c>
      <c r="D274" s="11" t="s">
        <v>6</v>
      </c>
      <c r="E274" s="7" t="s">
        <v>4</v>
      </c>
      <c r="F274" s="7">
        <v>167897</v>
      </c>
      <c r="G274" s="11">
        <v>6.1</v>
      </c>
      <c r="H274" s="12">
        <f t="shared" si="4"/>
        <v>20483.433999999997</v>
      </c>
    </row>
    <row r="275" spans="1:8" x14ac:dyDescent="0.25">
      <c r="A275" s="11" t="s">
        <v>0</v>
      </c>
      <c r="B275" s="11" t="s">
        <v>26</v>
      </c>
      <c r="C275" s="11" t="s">
        <v>9</v>
      </c>
      <c r="D275" s="11" t="s">
        <v>6</v>
      </c>
      <c r="E275" s="7" t="s">
        <v>4</v>
      </c>
      <c r="F275" s="7">
        <v>173187</v>
      </c>
      <c r="G275" s="11">
        <v>5</v>
      </c>
      <c r="H275" s="12">
        <f t="shared" si="4"/>
        <v>17318.7</v>
      </c>
    </row>
    <row r="276" spans="1:8" x14ac:dyDescent="0.25">
      <c r="A276" s="11" t="s">
        <v>14</v>
      </c>
      <c r="B276" s="11" t="s">
        <v>26</v>
      </c>
      <c r="C276" s="11" t="s">
        <v>9</v>
      </c>
      <c r="D276" s="11" t="s">
        <v>6</v>
      </c>
      <c r="E276" s="7" t="s">
        <v>4</v>
      </c>
      <c r="F276" s="7">
        <v>183961</v>
      </c>
      <c r="G276" s="11">
        <v>5.3</v>
      </c>
      <c r="H276" s="12">
        <f t="shared" si="4"/>
        <v>19499.865999999998</v>
      </c>
    </row>
    <row r="277" spans="1:8" x14ac:dyDescent="0.25">
      <c r="A277" s="11" t="s">
        <v>15</v>
      </c>
      <c r="B277" s="11" t="s">
        <v>26</v>
      </c>
      <c r="C277" s="11" t="s">
        <v>9</v>
      </c>
      <c r="D277" s="11" t="s">
        <v>6</v>
      </c>
      <c r="E277" s="7" t="s">
        <v>4</v>
      </c>
      <c r="F277" s="7">
        <v>172224</v>
      </c>
      <c r="G277" s="11">
        <v>5.3</v>
      </c>
      <c r="H277" s="12">
        <f t="shared" si="4"/>
        <v>18255.743999999999</v>
      </c>
    </row>
    <row r="278" spans="1:8" x14ac:dyDescent="0.25">
      <c r="A278" s="11" t="s">
        <v>5</v>
      </c>
      <c r="B278" s="11" t="s">
        <v>26</v>
      </c>
      <c r="C278" s="11" t="s">
        <v>9</v>
      </c>
      <c r="D278" s="11" t="s">
        <v>6</v>
      </c>
      <c r="E278" s="7" t="s">
        <v>4</v>
      </c>
      <c r="F278" s="7">
        <v>185893</v>
      </c>
      <c r="G278" s="11">
        <v>5.8</v>
      </c>
      <c r="H278" s="12">
        <f t="shared" si="4"/>
        <v>21563.588</v>
      </c>
    </row>
    <row r="279" spans="1:8" x14ac:dyDescent="0.25">
      <c r="A279" s="11" t="s">
        <v>11</v>
      </c>
      <c r="B279" s="11" t="s">
        <v>26</v>
      </c>
      <c r="C279" s="11" t="s">
        <v>9</v>
      </c>
      <c r="D279" s="11" t="s">
        <v>6</v>
      </c>
      <c r="E279" s="7" t="s">
        <v>4</v>
      </c>
      <c r="F279" s="7">
        <v>204091</v>
      </c>
      <c r="G279" s="11">
        <v>6.1</v>
      </c>
      <c r="H279" s="12">
        <f t="shared" si="4"/>
        <v>24899.101999999999</v>
      </c>
    </row>
    <row r="280" spans="1:8" x14ac:dyDescent="0.25">
      <c r="A280" s="11" t="s">
        <v>16</v>
      </c>
      <c r="B280" s="11" t="s">
        <v>26</v>
      </c>
      <c r="C280" s="11" t="s">
        <v>9</v>
      </c>
      <c r="D280" s="11" t="s">
        <v>6</v>
      </c>
      <c r="E280" s="7" t="s">
        <v>4</v>
      </c>
      <c r="F280" s="7">
        <v>171701</v>
      </c>
      <c r="G280" s="11">
        <v>6.2</v>
      </c>
      <c r="H280" s="12">
        <f t="shared" si="4"/>
        <v>21290.923999999999</v>
      </c>
    </row>
    <row r="281" spans="1:8" x14ac:dyDescent="0.25">
      <c r="A281" s="11" t="s">
        <v>29</v>
      </c>
      <c r="B281" s="11" t="s">
        <v>26</v>
      </c>
      <c r="C281" s="11" t="s">
        <v>9</v>
      </c>
      <c r="D281" s="11" t="s">
        <v>6</v>
      </c>
      <c r="E281" s="7" t="s">
        <v>4</v>
      </c>
      <c r="F281" s="7">
        <v>190843</v>
      </c>
      <c r="G281" s="11">
        <v>6.1</v>
      </c>
      <c r="H281" s="12">
        <f t="shared" si="4"/>
        <v>23282.846000000001</v>
      </c>
    </row>
    <row r="282" spans="1:8" x14ac:dyDescent="0.25">
      <c r="A282" s="11" t="s">
        <v>0</v>
      </c>
      <c r="B282" s="11" t="s">
        <v>19</v>
      </c>
      <c r="C282" s="11" t="s">
        <v>9</v>
      </c>
      <c r="D282" s="11" t="s">
        <v>6</v>
      </c>
      <c r="E282" s="7" t="s">
        <v>4</v>
      </c>
      <c r="F282" s="7">
        <v>97704</v>
      </c>
      <c r="G282" s="11">
        <v>6.3</v>
      </c>
      <c r="H282" s="12">
        <f t="shared" si="4"/>
        <v>12310.704</v>
      </c>
    </row>
    <row r="283" spans="1:8" x14ac:dyDescent="0.25">
      <c r="A283" s="11" t="s">
        <v>14</v>
      </c>
      <c r="B283" s="11" t="s">
        <v>19</v>
      </c>
      <c r="C283" s="11" t="s">
        <v>9</v>
      </c>
      <c r="D283" s="11" t="s">
        <v>6</v>
      </c>
      <c r="E283" s="7" t="s">
        <v>4</v>
      </c>
      <c r="F283" s="7">
        <v>90446</v>
      </c>
      <c r="G283" s="11">
        <v>6.9</v>
      </c>
      <c r="H283" s="12">
        <f t="shared" si="4"/>
        <v>12481.548000000001</v>
      </c>
    </row>
    <row r="284" spans="1:8" x14ac:dyDescent="0.25">
      <c r="A284" s="11" t="s">
        <v>15</v>
      </c>
      <c r="B284" s="11" t="s">
        <v>19</v>
      </c>
      <c r="C284" s="11" t="s">
        <v>9</v>
      </c>
      <c r="D284" s="11" t="s">
        <v>6</v>
      </c>
      <c r="E284" s="7" t="s">
        <v>4</v>
      </c>
      <c r="F284" s="7">
        <v>82829</v>
      </c>
      <c r="G284" s="11">
        <v>7.3</v>
      </c>
      <c r="H284" s="12">
        <f t="shared" si="4"/>
        <v>12093.034</v>
      </c>
    </row>
    <row r="285" spans="1:8" x14ac:dyDescent="0.25">
      <c r="A285" s="11" t="s">
        <v>5</v>
      </c>
      <c r="B285" s="11" t="s">
        <v>19</v>
      </c>
      <c r="C285" s="11" t="s">
        <v>9</v>
      </c>
      <c r="D285" s="11" t="s">
        <v>6</v>
      </c>
      <c r="E285" s="7" t="s">
        <v>4</v>
      </c>
      <c r="F285" s="7">
        <v>90671</v>
      </c>
      <c r="G285" s="11">
        <v>7.4</v>
      </c>
      <c r="H285" s="12">
        <f t="shared" si="4"/>
        <v>13419.308000000001</v>
      </c>
    </row>
    <row r="286" spans="1:8" x14ac:dyDescent="0.25">
      <c r="A286" s="11" t="s">
        <v>11</v>
      </c>
      <c r="B286" s="11" t="s">
        <v>19</v>
      </c>
      <c r="C286" s="11" t="s">
        <v>9</v>
      </c>
      <c r="D286" s="11" t="s">
        <v>6</v>
      </c>
      <c r="E286" s="7" t="s">
        <v>4</v>
      </c>
      <c r="F286" s="7">
        <v>109025</v>
      </c>
      <c r="G286" s="11">
        <v>8.6</v>
      </c>
      <c r="H286" s="12">
        <f t="shared" si="4"/>
        <v>18752.3</v>
      </c>
    </row>
    <row r="287" spans="1:8" x14ac:dyDescent="0.25">
      <c r="A287" s="11" t="s">
        <v>16</v>
      </c>
      <c r="B287" s="11" t="s">
        <v>19</v>
      </c>
      <c r="C287" s="11" t="s">
        <v>9</v>
      </c>
      <c r="D287" s="11" t="s">
        <v>6</v>
      </c>
      <c r="E287" s="7" t="s">
        <v>4</v>
      </c>
      <c r="F287" s="7">
        <v>84380</v>
      </c>
      <c r="G287" s="11">
        <v>8.6</v>
      </c>
      <c r="H287" s="12">
        <f t="shared" si="4"/>
        <v>14513.36</v>
      </c>
    </row>
    <row r="288" spans="1:8" x14ac:dyDescent="0.25">
      <c r="A288" s="11" t="s">
        <v>29</v>
      </c>
      <c r="B288" s="11" t="s">
        <v>19</v>
      </c>
      <c r="C288" s="11" t="s">
        <v>9</v>
      </c>
      <c r="D288" s="11" t="s">
        <v>6</v>
      </c>
      <c r="E288" s="7" t="s">
        <v>4</v>
      </c>
      <c r="F288" s="7">
        <v>87287</v>
      </c>
      <c r="G288" s="11">
        <v>8</v>
      </c>
      <c r="H288" s="12">
        <f t="shared" si="4"/>
        <v>13965.92</v>
      </c>
    </row>
    <row r="289" spans="1:8" x14ac:dyDescent="0.25">
      <c r="A289" s="11" t="s">
        <v>0</v>
      </c>
      <c r="B289" s="11" t="s">
        <v>20</v>
      </c>
      <c r="C289" s="11" t="s">
        <v>9</v>
      </c>
      <c r="D289" s="11" t="s">
        <v>6</v>
      </c>
      <c r="E289" s="7" t="s">
        <v>4</v>
      </c>
      <c r="F289" s="7">
        <v>75483</v>
      </c>
      <c r="G289" s="11">
        <v>7.1</v>
      </c>
      <c r="H289" s="12">
        <f t="shared" si="4"/>
        <v>10718.585999999999</v>
      </c>
    </row>
    <row r="290" spans="1:8" x14ac:dyDescent="0.25">
      <c r="A290" s="11" t="s">
        <v>14</v>
      </c>
      <c r="B290" s="11" t="s">
        <v>20</v>
      </c>
      <c r="C290" s="11" t="s">
        <v>9</v>
      </c>
      <c r="D290" s="11" t="s">
        <v>6</v>
      </c>
      <c r="E290" s="7" t="s">
        <v>4</v>
      </c>
      <c r="F290" s="7">
        <v>93515</v>
      </c>
      <c r="G290" s="11">
        <v>6.9</v>
      </c>
      <c r="H290" s="12">
        <f t="shared" si="4"/>
        <v>12905.07</v>
      </c>
    </row>
    <row r="291" spans="1:8" x14ac:dyDescent="0.25">
      <c r="A291" s="11" t="s">
        <v>15</v>
      </c>
      <c r="B291" s="11" t="s">
        <v>20</v>
      </c>
      <c r="C291" s="11" t="s">
        <v>9</v>
      </c>
      <c r="D291" s="11" t="s">
        <v>6</v>
      </c>
      <c r="E291" s="7" t="s">
        <v>4</v>
      </c>
      <c r="F291" s="7">
        <v>89395</v>
      </c>
      <c r="G291" s="11">
        <v>7.1</v>
      </c>
      <c r="H291" s="12">
        <f t="shared" si="4"/>
        <v>12694.09</v>
      </c>
    </row>
    <row r="292" spans="1:8" x14ac:dyDescent="0.25">
      <c r="A292" s="11" t="s">
        <v>5</v>
      </c>
      <c r="B292" s="11" t="s">
        <v>20</v>
      </c>
      <c r="C292" s="11" t="s">
        <v>9</v>
      </c>
      <c r="D292" s="11" t="s">
        <v>6</v>
      </c>
      <c r="E292" s="7" t="s">
        <v>4</v>
      </c>
      <c r="F292" s="7">
        <v>95222</v>
      </c>
      <c r="G292" s="11">
        <v>7.4</v>
      </c>
      <c r="H292" s="12">
        <f t="shared" si="4"/>
        <v>14092.856000000002</v>
      </c>
    </row>
    <row r="293" spans="1:8" x14ac:dyDescent="0.25">
      <c r="A293" s="11" t="s">
        <v>11</v>
      </c>
      <c r="B293" s="11" t="s">
        <v>20</v>
      </c>
      <c r="C293" s="11" t="s">
        <v>9</v>
      </c>
      <c r="D293" s="11" t="s">
        <v>6</v>
      </c>
      <c r="E293" s="7" t="s">
        <v>4</v>
      </c>
      <c r="F293" s="7">
        <v>95066</v>
      </c>
      <c r="G293" s="11">
        <v>8.8000000000000007</v>
      </c>
      <c r="H293" s="12">
        <f t="shared" si="4"/>
        <v>16731.616000000002</v>
      </c>
    </row>
    <row r="294" spans="1:8" x14ac:dyDescent="0.25">
      <c r="A294" s="11" t="s">
        <v>16</v>
      </c>
      <c r="B294" s="11" t="s">
        <v>20</v>
      </c>
      <c r="C294" s="11" t="s">
        <v>9</v>
      </c>
      <c r="D294" s="11" t="s">
        <v>6</v>
      </c>
      <c r="E294" s="7" t="s">
        <v>4</v>
      </c>
      <c r="F294" s="7">
        <v>87321</v>
      </c>
      <c r="G294" s="11">
        <v>8.3000000000000007</v>
      </c>
      <c r="H294" s="12">
        <f t="shared" si="4"/>
        <v>14495.286</v>
      </c>
    </row>
    <row r="295" spans="1:8" x14ac:dyDescent="0.25">
      <c r="A295" s="11" t="s">
        <v>29</v>
      </c>
      <c r="B295" s="11" t="s">
        <v>20</v>
      </c>
      <c r="C295" s="11" t="s">
        <v>9</v>
      </c>
      <c r="D295" s="11" t="s">
        <v>6</v>
      </c>
      <c r="E295" s="7" t="s">
        <v>4</v>
      </c>
      <c r="F295" s="7">
        <v>103556</v>
      </c>
      <c r="G295" s="11">
        <v>7.4</v>
      </c>
      <c r="H295" s="12">
        <f t="shared" si="4"/>
        <v>15326.288</v>
      </c>
    </row>
    <row r="296" spans="1:8" x14ac:dyDescent="0.25">
      <c r="A296" s="11" t="s">
        <v>0</v>
      </c>
      <c r="B296" s="11" t="s">
        <v>26</v>
      </c>
      <c r="C296" s="11" t="s">
        <v>10</v>
      </c>
      <c r="D296" s="11" t="s">
        <v>6</v>
      </c>
      <c r="E296" s="7" t="s">
        <v>4</v>
      </c>
      <c r="F296" s="7">
        <v>146155</v>
      </c>
      <c r="G296" s="11">
        <v>5.5</v>
      </c>
      <c r="H296" s="12">
        <f t="shared" si="4"/>
        <v>16077.05</v>
      </c>
    </row>
    <row r="297" spans="1:8" x14ac:dyDescent="0.25">
      <c r="A297" s="11" t="s">
        <v>14</v>
      </c>
      <c r="B297" s="11" t="s">
        <v>26</v>
      </c>
      <c r="C297" s="11" t="s">
        <v>10</v>
      </c>
      <c r="D297" s="11" t="s">
        <v>6</v>
      </c>
      <c r="E297" s="7" t="s">
        <v>4</v>
      </c>
      <c r="F297" s="7">
        <v>138389</v>
      </c>
      <c r="G297" s="11">
        <v>5.8</v>
      </c>
      <c r="H297" s="12">
        <f t="shared" si="4"/>
        <v>16053.124</v>
      </c>
    </row>
    <row r="298" spans="1:8" x14ac:dyDescent="0.25">
      <c r="A298" s="11" t="s">
        <v>15</v>
      </c>
      <c r="B298" s="11" t="s">
        <v>26</v>
      </c>
      <c r="C298" s="11" t="s">
        <v>10</v>
      </c>
      <c r="D298" s="11" t="s">
        <v>6</v>
      </c>
      <c r="E298" s="7" t="s">
        <v>4</v>
      </c>
      <c r="F298" s="7">
        <v>137642</v>
      </c>
      <c r="G298" s="11">
        <v>5.8</v>
      </c>
      <c r="H298" s="12">
        <f t="shared" si="4"/>
        <v>15966.472</v>
      </c>
    </row>
    <row r="299" spans="1:8" x14ac:dyDescent="0.25">
      <c r="A299" s="11" t="s">
        <v>5</v>
      </c>
      <c r="B299" s="11" t="s">
        <v>26</v>
      </c>
      <c r="C299" s="11" t="s">
        <v>10</v>
      </c>
      <c r="D299" s="11" t="s">
        <v>6</v>
      </c>
      <c r="E299" s="7" t="s">
        <v>4</v>
      </c>
      <c r="F299" s="7">
        <v>136214</v>
      </c>
      <c r="G299" s="11">
        <v>6.3</v>
      </c>
      <c r="H299" s="12">
        <f t="shared" si="4"/>
        <v>17162.964</v>
      </c>
    </row>
    <row r="300" spans="1:8" x14ac:dyDescent="0.25">
      <c r="A300" s="11" t="s">
        <v>11</v>
      </c>
      <c r="B300" s="11" t="s">
        <v>26</v>
      </c>
      <c r="C300" s="11" t="s">
        <v>10</v>
      </c>
      <c r="D300" s="11" t="s">
        <v>6</v>
      </c>
      <c r="E300" s="7" t="s">
        <v>4</v>
      </c>
      <c r="F300" s="7">
        <v>156637</v>
      </c>
      <c r="G300" s="11">
        <v>7</v>
      </c>
      <c r="H300" s="12">
        <f t="shared" si="4"/>
        <v>21929.18</v>
      </c>
    </row>
    <row r="301" spans="1:8" x14ac:dyDescent="0.25">
      <c r="A301" s="11" t="s">
        <v>16</v>
      </c>
      <c r="B301" s="11" t="s">
        <v>26</v>
      </c>
      <c r="C301" s="11" t="s">
        <v>10</v>
      </c>
      <c r="D301" s="11" t="s">
        <v>6</v>
      </c>
      <c r="E301" s="7" t="s">
        <v>4</v>
      </c>
      <c r="F301" s="7">
        <v>142943</v>
      </c>
      <c r="G301" s="11">
        <v>6.8</v>
      </c>
      <c r="H301" s="12">
        <f t="shared" si="4"/>
        <v>19440.248</v>
      </c>
    </row>
    <row r="302" spans="1:8" x14ac:dyDescent="0.25">
      <c r="A302" s="11" t="s">
        <v>29</v>
      </c>
      <c r="B302" s="11" t="s">
        <v>26</v>
      </c>
      <c r="C302" s="11" t="s">
        <v>10</v>
      </c>
      <c r="D302" s="11" t="s">
        <v>6</v>
      </c>
      <c r="E302" s="7" t="s">
        <v>4</v>
      </c>
      <c r="F302" s="7">
        <v>109711</v>
      </c>
      <c r="G302" s="11">
        <v>7.4</v>
      </c>
      <c r="H302" s="12">
        <f t="shared" si="4"/>
        <v>16237.228000000001</v>
      </c>
    </row>
    <row r="303" spans="1:8" x14ac:dyDescent="0.25">
      <c r="A303" s="11" t="s">
        <v>0</v>
      </c>
      <c r="B303" s="11" t="s">
        <v>19</v>
      </c>
      <c r="C303" s="11" t="s">
        <v>10</v>
      </c>
      <c r="D303" s="11" t="s">
        <v>6</v>
      </c>
      <c r="E303" s="7" t="s">
        <v>4</v>
      </c>
      <c r="F303" s="7">
        <v>72905</v>
      </c>
      <c r="G303" s="11">
        <v>7.3</v>
      </c>
      <c r="H303" s="12">
        <f t="shared" si="4"/>
        <v>10644.13</v>
      </c>
    </row>
    <row r="304" spans="1:8" x14ac:dyDescent="0.25">
      <c r="A304" s="11" t="s">
        <v>14</v>
      </c>
      <c r="B304" s="11" t="s">
        <v>19</v>
      </c>
      <c r="C304" s="11" t="s">
        <v>10</v>
      </c>
      <c r="D304" s="11" t="s">
        <v>6</v>
      </c>
      <c r="E304" s="7" t="s">
        <v>4</v>
      </c>
      <c r="F304" s="7">
        <v>59368</v>
      </c>
      <c r="G304" s="11">
        <v>8.9</v>
      </c>
      <c r="H304" s="12">
        <f t="shared" si="4"/>
        <v>10567.504000000001</v>
      </c>
    </row>
    <row r="305" spans="1:8" x14ac:dyDescent="0.25">
      <c r="A305" s="11" t="s">
        <v>15</v>
      </c>
      <c r="B305" s="11" t="s">
        <v>19</v>
      </c>
      <c r="C305" s="11" t="s">
        <v>10</v>
      </c>
      <c r="D305" s="11" t="s">
        <v>6</v>
      </c>
      <c r="E305" s="7" t="s">
        <v>4</v>
      </c>
      <c r="F305" s="7">
        <v>60648</v>
      </c>
      <c r="G305" s="11">
        <v>8.6</v>
      </c>
      <c r="H305" s="12">
        <f t="shared" si="4"/>
        <v>10431.456</v>
      </c>
    </row>
    <row r="306" spans="1:8" x14ac:dyDescent="0.25">
      <c r="A306" s="11" t="s">
        <v>5</v>
      </c>
      <c r="B306" s="11" t="s">
        <v>19</v>
      </c>
      <c r="C306" s="11" t="s">
        <v>10</v>
      </c>
      <c r="D306" s="11" t="s">
        <v>6</v>
      </c>
      <c r="E306" s="7" t="s">
        <v>4</v>
      </c>
      <c r="F306" s="7">
        <v>65491</v>
      </c>
      <c r="G306" s="11">
        <v>8.9</v>
      </c>
      <c r="H306" s="12">
        <f t="shared" si="4"/>
        <v>11657.398000000001</v>
      </c>
    </row>
    <row r="307" spans="1:8" x14ac:dyDescent="0.25">
      <c r="A307" s="11" t="s">
        <v>11</v>
      </c>
      <c r="B307" s="11" t="s">
        <v>19</v>
      </c>
      <c r="C307" s="11" t="s">
        <v>10</v>
      </c>
      <c r="D307" s="11" t="s">
        <v>6</v>
      </c>
      <c r="E307" s="7" t="s">
        <v>4</v>
      </c>
      <c r="F307" s="7">
        <v>67209</v>
      </c>
      <c r="G307" s="11">
        <v>10.8</v>
      </c>
      <c r="H307" s="12">
        <f t="shared" si="4"/>
        <v>14517.144000000002</v>
      </c>
    </row>
    <row r="308" spans="1:8" x14ac:dyDescent="0.25">
      <c r="A308" s="11" t="s">
        <v>16</v>
      </c>
      <c r="B308" s="11" t="s">
        <v>19</v>
      </c>
      <c r="C308" s="11" t="s">
        <v>10</v>
      </c>
      <c r="D308" s="11" t="s">
        <v>6</v>
      </c>
      <c r="E308" s="7" t="s">
        <v>4</v>
      </c>
      <c r="F308" s="7">
        <v>65991</v>
      </c>
      <c r="G308" s="11">
        <v>9.5</v>
      </c>
      <c r="H308" s="12">
        <f t="shared" si="4"/>
        <v>12538.29</v>
      </c>
    </row>
    <row r="309" spans="1:8" x14ac:dyDescent="0.25">
      <c r="A309" s="11" t="s">
        <v>29</v>
      </c>
      <c r="B309" s="11" t="s">
        <v>19</v>
      </c>
      <c r="C309" s="11" t="s">
        <v>10</v>
      </c>
      <c r="D309" s="11" t="s">
        <v>6</v>
      </c>
      <c r="E309" s="7" t="s">
        <v>4</v>
      </c>
      <c r="F309" s="7">
        <v>45370</v>
      </c>
      <c r="G309" s="11">
        <v>11.2</v>
      </c>
      <c r="H309" s="12">
        <f t="shared" si="4"/>
        <v>10162.879999999999</v>
      </c>
    </row>
    <row r="310" spans="1:8" x14ac:dyDescent="0.25">
      <c r="A310" s="11" t="s">
        <v>0</v>
      </c>
      <c r="B310" s="11" t="s">
        <v>20</v>
      </c>
      <c r="C310" s="11" t="s">
        <v>10</v>
      </c>
      <c r="D310" s="11" t="s">
        <v>6</v>
      </c>
      <c r="E310" s="7" t="s">
        <v>4</v>
      </c>
      <c r="F310" s="7">
        <v>73250</v>
      </c>
      <c r="G310" s="11">
        <v>7.3</v>
      </c>
      <c r="H310" s="12">
        <f t="shared" si="4"/>
        <v>10694.5</v>
      </c>
    </row>
    <row r="311" spans="1:8" x14ac:dyDescent="0.25">
      <c r="A311" s="11" t="s">
        <v>14</v>
      </c>
      <c r="B311" s="11" t="s">
        <v>20</v>
      </c>
      <c r="C311" s="11" t="s">
        <v>10</v>
      </c>
      <c r="D311" s="11" t="s">
        <v>6</v>
      </c>
      <c r="E311" s="7" t="s">
        <v>4</v>
      </c>
      <c r="F311" s="7">
        <v>79021</v>
      </c>
      <c r="G311" s="11">
        <v>7.5</v>
      </c>
      <c r="H311" s="12">
        <f t="shared" si="4"/>
        <v>11853.15</v>
      </c>
    </row>
    <row r="312" spans="1:8" x14ac:dyDescent="0.25">
      <c r="A312" s="11" t="s">
        <v>15</v>
      </c>
      <c r="B312" s="11" t="s">
        <v>20</v>
      </c>
      <c r="C312" s="11" t="s">
        <v>10</v>
      </c>
      <c r="D312" s="11" t="s">
        <v>6</v>
      </c>
      <c r="E312" s="7" t="s">
        <v>4</v>
      </c>
      <c r="F312" s="7">
        <v>76994</v>
      </c>
      <c r="G312" s="11">
        <v>7.5</v>
      </c>
      <c r="H312" s="12">
        <f t="shared" si="4"/>
        <v>11549.1</v>
      </c>
    </row>
    <row r="313" spans="1:8" x14ac:dyDescent="0.25">
      <c r="A313" s="11" t="s">
        <v>5</v>
      </c>
      <c r="B313" s="11" t="s">
        <v>20</v>
      </c>
      <c r="C313" s="11" t="s">
        <v>10</v>
      </c>
      <c r="D313" s="11" t="s">
        <v>6</v>
      </c>
      <c r="E313" s="7" t="s">
        <v>4</v>
      </c>
      <c r="F313" s="7">
        <v>70723</v>
      </c>
      <c r="G313" s="11">
        <v>8.4</v>
      </c>
      <c r="H313" s="12">
        <f t="shared" si="4"/>
        <v>11881.464000000002</v>
      </c>
    </row>
    <row r="314" spans="1:8" x14ac:dyDescent="0.25">
      <c r="A314" s="11" t="s">
        <v>11</v>
      </c>
      <c r="B314" s="11" t="s">
        <v>20</v>
      </c>
      <c r="C314" s="11" t="s">
        <v>10</v>
      </c>
      <c r="D314" s="11" t="s">
        <v>6</v>
      </c>
      <c r="E314" s="7" t="s">
        <v>4</v>
      </c>
      <c r="F314" s="7">
        <v>89428</v>
      </c>
      <c r="G314" s="11">
        <v>9.4</v>
      </c>
      <c r="H314" s="12">
        <f t="shared" si="4"/>
        <v>16812.464</v>
      </c>
    </row>
    <row r="315" spans="1:8" x14ac:dyDescent="0.25">
      <c r="A315" s="11" t="s">
        <v>16</v>
      </c>
      <c r="B315" s="11" t="s">
        <v>20</v>
      </c>
      <c r="C315" s="11" t="s">
        <v>10</v>
      </c>
      <c r="D315" s="11" t="s">
        <v>6</v>
      </c>
      <c r="E315" s="7" t="s">
        <v>4</v>
      </c>
      <c r="F315" s="7">
        <v>76952</v>
      </c>
      <c r="G315" s="11">
        <v>8.8000000000000007</v>
      </c>
      <c r="H315" s="12">
        <f t="shared" si="4"/>
        <v>13543.552000000001</v>
      </c>
    </row>
    <row r="316" spans="1:8" x14ac:dyDescent="0.25">
      <c r="A316" s="11" t="s">
        <v>29</v>
      </c>
      <c r="B316" s="11" t="s">
        <v>20</v>
      </c>
      <c r="C316" s="11" t="s">
        <v>10</v>
      </c>
      <c r="D316" s="11" t="s">
        <v>6</v>
      </c>
      <c r="E316" s="7" t="s">
        <v>4</v>
      </c>
      <c r="F316" s="7">
        <v>64341</v>
      </c>
      <c r="G316" s="11">
        <v>9.6999999999999993</v>
      </c>
      <c r="H316" s="12">
        <f t="shared" si="4"/>
        <v>12482.153999999999</v>
      </c>
    </row>
    <row r="317" spans="1:8" x14ac:dyDescent="0.25">
      <c r="A317" s="11" t="s">
        <v>0</v>
      </c>
      <c r="B317" s="11" t="s">
        <v>26</v>
      </c>
      <c r="C317" s="11" t="s">
        <v>23</v>
      </c>
      <c r="D317" s="11" t="s">
        <v>7</v>
      </c>
      <c r="E317" s="7" t="s">
        <v>4</v>
      </c>
      <c r="F317" s="7">
        <v>1282533</v>
      </c>
      <c r="G317" s="11">
        <v>2</v>
      </c>
      <c r="H317" s="12">
        <f t="shared" si="4"/>
        <v>51301.32</v>
      </c>
    </row>
    <row r="318" spans="1:8" x14ac:dyDescent="0.25">
      <c r="A318" s="11" t="s">
        <v>14</v>
      </c>
      <c r="B318" s="11" t="s">
        <v>26</v>
      </c>
      <c r="C318" s="11" t="s">
        <v>23</v>
      </c>
      <c r="D318" s="11" t="s">
        <v>7</v>
      </c>
      <c r="E318" s="7" t="s">
        <v>4</v>
      </c>
      <c r="F318" s="7">
        <v>1340065</v>
      </c>
      <c r="G318" s="11">
        <v>1.7</v>
      </c>
      <c r="H318" s="12">
        <f t="shared" si="4"/>
        <v>45562.21</v>
      </c>
    </row>
    <row r="319" spans="1:8" x14ac:dyDescent="0.25">
      <c r="A319" s="11" t="s">
        <v>15</v>
      </c>
      <c r="B319" s="11" t="s">
        <v>26</v>
      </c>
      <c r="C319" s="11" t="s">
        <v>23</v>
      </c>
      <c r="D319" s="11" t="s">
        <v>7</v>
      </c>
      <c r="E319" s="7" t="s">
        <v>4</v>
      </c>
      <c r="F319" s="7">
        <v>1313715</v>
      </c>
      <c r="G319" s="11">
        <v>2</v>
      </c>
      <c r="H319" s="12">
        <f t="shared" si="4"/>
        <v>52548.6</v>
      </c>
    </row>
    <row r="320" spans="1:8" x14ac:dyDescent="0.25">
      <c r="A320" s="11" t="s">
        <v>5</v>
      </c>
      <c r="B320" s="11" t="s">
        <v>26</v>
      </c>
      <c r="C320" s="11" t="s">
        <v>23</v>
      </c>
      <c r="D320" s="11" t="s">
        <v>7</v>
      </c>
      <c r="E320" s="7" t="s">
        <v>4</v>
      </c>
      <c r="F320" s="7">
        <v>1300400</v>
      </c>
      <c r="G320" s="11">
        <v>2.2999999999999998</v>
      </c>
      <c r="H320" s="12">
        <f t="shared" si="4"/>
        <v>59818.400000000001</v>
      </c>
    </row>
    <row r="321" spans="1:8" x14ac:dyDescent="0.25">
      <c r="A321" s="11" t="s">
        <v>11</v>
      </c>
      <c r="B321" s="11" t="s">
        <v>26</v>
      </c>
      <c r="C321" s="11" t="s">
        <v>23</v>
      </c>
      <c r="D321" s="11" t="s">
        <v>7</v>
      </c>
      <c r="E321" s="7" t="s">
        <v>4</v>
      </c>
      <c r="F321" s="7">
        <v>1316235</v>
      </c>
      <c r="G321" s="11">
        <v>2.6</v>
      </c>
      <c r="H321" s="12">
        <f t="shared" si="4"/>
        <v>68444.22</v>
      </c>
    </row>
    <row r="322" spans="1:8" x14ac:dyDescent="0.25">
      <c r="A322" s="11" t="s">
        <v>16</v>
      </c>
      <c r="B322" s="11" t="s">
        <v>26</v>
      </c>
      <c r="C322" s="11" t="s">
        <v>23</v>
      </c>
      <c r="D322" s="11" t="s">
        <v>7</v>
      </c>
      <c r="E322" s="7" t="s">
        <v>4</v>
      </c>
      <c r="F322" s="7">
        <v>1351567</v>
      </c>
      <c r="G322" s="11">
        <v>2.6</v>
      </c>
      <c r="H322" s="12">
        <f t="shared" ref="H322:H385" si="5">2*(G322*F322/100)</f>
        <v>70281.483999999997</v>
      </c>
    </row>
    <row r="323" spans="1:8" x14ac:dyDescent="0.25">
      <c r="A323" s="11" t="s">
        <v>29</v>
      </c>
      <c r="B323" s="11" t="s">
        <v>26</v>
      </c>
      <c r="C323" s="11" t="s">
        <v>23</v>
      </c>
      <c r="D323" s="11" t="s">
        <v>7</v>
      </c>
      <c r="E323" s="7" t="s">
        <v>4</v>
      </c>
      <c r="F323" s="7">
        <v>1376359</v>
      </c>
      <c r="G323" s="11">
        <v>2.4</v>
      </c>
      <c r="H323" s="12">
        <f t="shared" si="5"/>
        <v>66065.232000000004</v>
      </c>
    </row>
    <row r="324" spans="1:8" x14ac:dyDescent="0.25">
      <c r="A324" s="11" t="s">
        <v>0</v>
      </c>
      <c r="B324" s="11" t="s">
        <v>19</v>
      </c>
      <c r="C324" s="11" t="s">
        <v>23</v>
      </c>
      <c r="D324" s="11" t="s">
        <v>7</v>
      </c>
      <c r="E324" s="7" t="s">
        <v>4</v>
      </c>
      <c r="F324" s="7">
        <v>692671</v>
      </c>
      <c r="G324" s="11">
        <v>3.1</v>
      </c>
      <c r="H324" s="12">
        <f t="shared" si="5"/>
        <v>42945.601999999999</v>
      </c>
    </row>
    <row r="325" spans="1:8" x14ac:dyDescent="0.25">
      <c r="A325" s="11" t="s">
        <v>14</v>
      </c>
      <c r="B325" s="11" t="s">
        <v>19</v>
      </c>
      <c r="C325" s="11" t="s">
        <v>23</v>
      </c>
      <c r="D325" s="11" t="s">
        <v>7</v>
      </c>
      <c r="E325" s="7" t="s">
        <v>4</v>
      </c>
      <c r="F325" s="7">
        <v>663031</v>
      </c>
      <c r="G325" s="11">
        <v>3.5</v>
      </c>
      <c r="H325" s="12">
        <f t="shared" si="5"/>
        <v>46412.17</v>
      </c>
    </row>
    <row r="326" spans="1:8" x14ac:dyDescent="0.25">
      <c r="A326" s="11" t="s">
        <v>15</v>
      </c>
      <c r="B326" s="11" t="s">
        <v>19</v>
      </c>
      <c r="C326" s="11" t="s">
        <v>23</v>
      </c>
      <c r="D326" s="11" t="s">
        <v>7</v>
      </c>
      <c r="E326" s="7" t="s">
        <v>4</v>
      </c>
      <c r="F326" s="7">
        <v>650970</v>
      </c>
      <c r="G326" s="11">
        <v>3.1</v>
      </c>
      <c r="H326" s="12">
        <f t="shared" si="5"/>
        <v>40360.14</v>
      </c>
    </row>
    <row r="327" spans="1:8" x14ac:dyDescent="0.25">
      <c r="A327" s="11" t="s">
        <v>5</v>
      </c>
      <c r="B327" s="11" t="s">
        <v>19</v>
      </c>
      <c r="C327" s="11" t="s">
        <v>23</v>
      </c>
      <c r="D327" s="11" t="s">
        <v>7</v>
      </c>
      <c r="E327" s="7" t="s">
        <v>4</v>
      </c>
      <c r="F327" s="7">
        <v>629462</v>
      </c>
      <c r="G327" s="11">
        <v>3.4</v>
      </c>
      <c r="H327" s="12">
        <f t="shared" si="5"/>
        <v>42803.415999999997</v>
      </c>
    </row>
    <row r="328" spans="1:8" x14ac:dyDescent="0.25">
      <c r="A328" s="11" t="s">
        <v>11</v>
      </c>
      <c r="B328" s="11" t="s">
        <v>19</v>
      </c>
      <c r="C328" s="11" t="s">
        <v>23</v>
      </c>
      <c r="D328" s="11" t="s">
        <v>7</v>
      </c>
      <c r="E328" s="7" t="s">
        <v>4</v>
      </c>
      <c r="F328" s="7">
        <v>665244</v>
      </c>
      <c r="G328" s="11">
        <v>3.8</v>
      </c>
      <c r="H328" s="12">
        <f t="shared" si="5"/>
        <v>50558.543999999994</v>
      </c>
    </row>
    <row r="329" spans="1:8" x14ac:dyDescent="0.25">
      <c r="A329" s="11" t="s">
        <v>16</v>
      </c>
      <c r="B329" s="11" t="s">
        <v>19</v>
      </c>
      <c r="C329" s="11" t="s">
        <v>23</v>
      </c>
      <c r="D329" s="11" t="s">
        <v>7</v>
      </c>
      <c r="E329" s="7" t="s">
        <v>4</v>
      </c>
      <c r="F329" s="7">
        <v>649562</v>
      </c>
      <c r="G329" s="11">
        <v>3.9</v>
      </c>
      <c r="H329" s="12">
        <f t="shared" si="5"/>
        <v>50665.835999999996</v>
      </c>
    </row>
    <row r="330" spans="1:8" x14ac:dyDescent="0.25">
      <c r="A330" s="11" t="s">
        <v>29</v>
      </c>
      <c r="B330" s="11" t="s">
        <v>19</v>
      </c>
      <c r="C330" s="11" t="s">
        <v>23</v>
      </c>
      <c r="D330" s="11" t="s">
        <v>7</v>
      </c>
      <c r="E330" s="7" t="s">
        <v>4</v>
      </c>
      <c r="F330" s="7">
        <v>691100</v>
      </c>
      <c r="G330" s="11">
        <v>3.6</v>
      </c>
      <c r="H330" s="12">
        <f t="shared" si="5"/>
        <v>49759.199999999997</v>
      </c>
    </row>
    <row r="331" spans="1:8" x14ac:dyDescent="0.25">
      <c r="A331" s="11" t="s">
        <v>0</v>
      </c>
      <c r="B331" s="11" t="s">
        <v>20</v>
      </c>
      <c r="C331" s="11" t="s">
        <v>23</v>
      </c>
      <c r="D331" s="11" t="s">
        <v>7</v>
      </c>
      <c r="E331" s="7" t="s">
        <v>4</v>
      </c>
      <c r="F331" s="7">
        <v>589862</v>
      </c>
      <c r="G331" s="11">
        <v>3.1</v>
      </c>
      <c r="H331" s="12">
        <f t="shared" si="5"/>
        <v>36571.443999999996</v>
      </c>
    </row>
    <row r="332" spans="1:8" x14ac:dyDescent="0.25">
      <c r="A332" s="11" t="s">
        <v>14</v>
      </c>
      <c r="B332" s="11" t="s">
        <v>20</v>
      </c>
      <c r="C332" s="11" t="s">
        <v>23</v>
      </c>
      <c r="D332" s="11" t="s">
        <v>7</v>
      </c>
      <c r="E332" s="7" t="s">
        <v>4</v>
      </c>
      <c r="F332" s="7">
        <v>677034</v>
      </c>
      <c r="G332" s="11">
        <v>3.5</v>
      </c>
      <c r="H332" s="12">
        <f t="shared" si="5"/>
        <v>47392.38</v>
      </c>
    </row>
    <row r="333" spans="1:8" x14ac:dyDescent="0.25">
      <c r="A333" s="11" t="s">
        <v>15</v>
      </c>
      <c r="B333" s="11" t="s">
        <v>20</v>
      </c>
      <c r="C333" s="11" t="s">
        <v>23</v>
      </c>
      <c r="D333" s="11" t="s">
        <v>7</v>
      </c>
      <c r="E333" s="7" t="s">
        <v>4</v>
      </c>
      <c r="F333" s="7">
        <v>662745</v>
      </c>
      <c r="G333" s="11">
        <v>3.1</v>
      </c>
      <c r="H333" s="12">
        <f t="shared" si="5"/>
        <v>41090.19</v>
      </c>
    </row>
    <row r="334" spans="1:8" x14ac:dyDescent="0.25">
      <c r="A334" s="11" t="s">
        <v>5</v>
      </c>
      <c r="B334" s="11" t="s">
        <v>20</v>
      </c>
      <c r="C334" s="11" t="s">
        <v>23</v>
      </c>
      <c r="D334" s="11" t="s">
        <v>7</v>
      </c>
      <c r="E334" s="7" t="s">
        <v>4</v>
      </c>
      <c r="F334" s="7">
        <v>670938</v>
      </c>
      <c r="G334" s="11">
        <v>3.4</v>
      </c>
      <c r="H334" s="12">
        <f t="shared" si="5"/>
        <v>45623.783999999992</v>
      </c>
    </row>
    <row r="335" spans="1:8" x14ac:dyDescent="0.25">
      <c r="A335" s="11" t="s">
        <v>11</v>
      </c>
      <c r="B335" s="11" t="s">
        <v>20</v>
      </c>
      <c r="C335" s="11" t="s">
        <v>23</v>
      </c>
      <c r="D335" s="11" t="s">
        <v>7</v>
      </c>
      <c r="E335" s="7" t="s">
        <v>4</v>
      </c>
      <c r="F335" s="7">
        <v>650991</v>
      </c>
      <c r="G335" s="11">
        <v>3.8</v>
      </c>
      <c r="H335" s="12">
        <f t="shared" si="5"/>
        <v>49475.315999999999</v>
      </c>
    </row>
    <row r="336" spans="1:8" x14ac:dyDescent="0.25">
      <c r="A336" s="11" t="s">
        <v>16</v>
      </c>
      <c r="B336" s="11" t="s">
        <v>20</v>
      </c>
      <c r="C336" s="11" t="s">
        <v>23</v>
      </c>
      <c r="D336" s="11" t="s">
        <v>7</v>
      </c>
      <c r="E336" s="7" t="s">
        <v>4</v>
      </c>
      <c r="F336" s="7">
        <v>702005</v>
      </c>
      <c r="G336" s="11">
        <v>3.9</v>
      </c>
      <c r="H336" s="12">
        <f t="shared" si="5"/>
        <v>54756.39</v>
      </c>
    </row>
    <row r="337" spans="1:8" x14ac:dyDescent="0.25">
      <c r="A337" s="11" t="s">
        <v>29</v>
      </c>
      <c r="B337" s="11" t="s">
        <v>20</v>
      </c>
      <c r="C337" s="11" t="s">
        <v>23</v>
      </c>
      <c r="D337" s="11" t="s">
        <v>7</v>
      </c>
      <c r="E337" s="7" t="s">
        <v>4</v>
      </c>
      <c r="F337" s="7">
        <v>685259</v>
      </c>
      <c r="G337" s="11">
        <v>3.6</v>
      </c>
      <c r="H337" s="12">
        <f t="shared" si="5"/>
        <v>49338.648000000001</v>
      </c>
    </row>
    <row r="338" spans="1:8" x14ac:dyDescent="0.25">
      <c r="A338" s="11" t="s">
        <v>0</v>
      </c>
      <c r="B338" s="11" t="s">
        <v>26</v>
      </c>
      <c r="C338" s="11" t="s">
        <v>9</v>
      </c>
      <c r="D338" s="11" t="s">
        <v>7</v>
      </c>
      <c r="E338" s="7" t="s">
        <v>4</v>
      </c>
      <c r="F338" s="7">
        <v>679622</v>
      </c>
      <c r="G338" s="11">
        <v>3.1</v>
      </c>
      <c r="H338" s="12">
        <f t="shared" si="5"/>
        <v>42136.564000000006</v>
      </c>
    </row>
    <row r="339" spans="1:8" x14ac:dyDescent="0.25">
      <c r="A339" s="11" t="s">
        <v>14</v>
      </c>
      <c r="B339" s="11" t="s">
        <v>26</v>
      </c>
      <c r="C339" s="11" t="s">
        <v>9</v>
      </c>
      <c r="D339" s="11" t="s">
        <v>7</v>
      </c>
      <c r="E339" s="7" t="s">
        <v>4</v>
      </c>
      <c r="F339" s="7">
        <v>757768</v>
      </c>
      <c r="G339" s="11">
        <v>2.8</v>
      </c>
      <c r="H339" s="12">
        <f t="shared" si="5"/>
        <v>42435.008000000002</v>
      </c>
    </row>
    <row r="340" spans="1:8" x14ac:dyDescent="0.25">
      <c r="A340" s="11" t="s">
        <v>15</v>
      </c>
      <c r="B340" s="11" t="s">
        <v>26</v>
      </c>
      <c r="C340" s="11" t="s">
        <v>9</v>
      </c>
      <c r="D340" s="11" t="s">
        <v>7</v>
      </c>
      <c r="E340" s="7" t="s">
        <v>4</v>
      </c>
      <c r="F340" s="7">
        <v>738767</v>
      </c>
      <c r="G340" s="11">
        <v>3.1</v>
      </c>
      <c r="H340" s="12">
        <f t="shared" si="5"/>
        <v>45803.554000000004</v>
      </c>
    </row>
    <row r="341" spans="1:8" x14ac:dyDescent="0.25">
      <c r="A341" s="11" t="s">
        <v>5</v>
      </c>
      <c r="B341" s="11" t="s">
        <v>26</v>
      </c>
      <c r="C341" s="11" t="s">
        <v>9</v>
      </c>
      <c r="D341" s="11" t="s">
        <v>7</v>
      </c>
      <c r="E341" s="7" t="s">
        <v>4</v>
      </c>
      <c r="F341" s="7">
        <v>739672</v>
      </c>
      <c r="G341" s="11">
        <v>3.4</v>
      </c>
      <c r="H341" s="12">
        <f t="shared" si="5"/>
        <v>50297.695999999996</v>
      </c>
    </row>
    <row r="342" spans="1:8" x14ac:dyDescent="0.25">
      <c r="A342" s="11" t="s">
        <v>11</v>
      </c>
      <c r="B342" s="11" t="s">
        <v>26</v>
      </c>
      <c r="C342" s="11" t="s">
        <v>9</v>
      </c>
      <c r="D342" s="11" t="s">
        <v>7</v>
      </c>
      <c r="E342" s="7" t="s">
        <v>4</v>
      </c>
      <c r="F342" s="7">
        <v>744975</v>
      </c>
      <c r="G342" s="11">
        <v>3.8</v>
      </c>
      <c r="H342" s="12">
        <f t="shared" si="5"/>
        <v>56618.1</v>
      </c>
    </row>
    <row r="343" spans="1:8" x14ac:dyDescent="0.25">
      <c r="A343" s="11" t="s">
        <v>16</v>
      </c>
      <c r="B343" s="11" t="s">
        <v>26</v>
      </c>
      <c r="C343" s="11" t="s">
        <v>9</v>
      </c>
      <c r="D343" s="11" t="s">
        <v>7</v>
      </c>
      <c r="E343" s="7" t="s">
        <v>4</v>
      </c>
      <c r="F343" s="7">
        <v>785860</v>
      </c>
      <c r="G343" s="11">
        <v>3.1</v>
      </c>
      <c r="H343" s="12">
        <f t="shared" si="5"/>
        <v>48723.32</v>
      </c>
    </row>
    <row r="344" spans="1:8" x14ac:dyDescent="0.25">
      <c r="A344" s="11" t="s">
        <v>29</v>
      </c>
      <c r="B344" s="11" t="s">
        <v>26</v>
      </c>
      <c r="C344" s="11" t="s">
        <v>9</v>
      </c>
      <c r="D344" s="11" t="s">
        <v>7</v>
      </c>
      <c r="E344" s="7" t="s">
        <v>4</v>
      </c>
      <c r="F344" s="7">
        <v>822765</v>
      </c>
      <c r="G344" s="11">
        <v>2.9</v>
      </c>
      <c r="H344" s="12">
        <f t="shared" si="5"/>
        <v>47720.37</v>
      </c>
    </row>
    <row r="345" spans="1:8" x14ac:dyDescent="0.25">
      <c r="A345" s="11" t="s">
        <v>0</v>
      </c>
      <c r="B345" s="11" t="s">
        <v>19</v>
      </c>
      <c r="C345" s="11" t="s">
        <v>9</v>
      </c>
      <c r="D345" s="11" t="s">
        <v>7</v>
      </c>
      <c r="E345" s="7" t="s">
        <v>4</v>
      </c>
      <c r="F345" s="7">
        <v>393996</v>
      </c>
      <c r="G345" s="11">
        <v>3.8</v>
      </c>
      <c r="H345" s="12">
        <f t="shared" si="5"/>
        <v>29943.695999999996</v>
      </c>
    </row>
    <row r="346" spans="1:8" x14ac:dyDescent="0.25">
      <c r="A346" s="11" t="s">
        <v>14</v>
      </c>
      <c r="B346" s="11" t="s">
        <v>19</v>
      </c>
      <c r="C346" s="11" t="s">
        <v>9</v>
      </c>
      <c r="D346" s="11" t="s">
        <v>7</v>
      </c>
      <c r="E346" s="7" t="s">
        <v>4</v>
      </c>
      <c r="F346" s="7">
        <v>408312</v>
      </c>
      <c r="G346" s="11">
        <v>4.0999999999999996</v>
      </c>
      <c r="H346" s="12">
        <f t="shared" si="5"/>
        <v>33481.584000000003</v>
      </c>
    </row>
    <row r="347" spans="1:8" x14ac:dyDescent="0.25">
      <c r="A347" s="11" t="s">
        <v>15</v>
      </c>
      <c r="B347" s="11" t="s">
        <v>19</v>
      </c>
      <c r="C347" s="11" t="s">
        <v>9</v>
      </c>
      <c r="D347" s="11" t="s">
        <v>7</v>
      </c>
      <c r="E347" s="7" t="s">
        <v>4</v>
      </c>
      <c r="F347" s="7">
        <v>403682</v>
      </c>
      <c r="G347" s="11">
        <v>3.5</v>
      </c>
      <c r="H347" s="12">
        <f t="shared" si="5"/>
        <v>28257.74</v>
      </c>
    </row>
    <row r="348" spans="1:8" x14ac:dyDescent="0.25">
      <c r="A348" s="11" t="s">
        <v>5</v>
      </c>
      <c r="B348" s="11" t="s">
        <v>19</v>
      </c>
      <c r="C348" s="11" t="s">
        <v>9</v>
      </c>
      <c r="D348" s="11" t="s">
        <v>7</v>
      </c>
      <c r="E348" s="7" t="s">
        <v>4</v>
      </c>
      <c r="F348" s="7">
        <v>381500</v>
      </c>
      <c r="G348" s="11">
        <v>4.2</v>
      </c>
      <c r="H348" s="12">
        <f t="shared" si="5"/>
        <v>32046</v>
      </c>
    </row>
    <row r="349" spans="1:8" x14ac:dyDescent="0.25">
      <c r="A349" s="11" t="s">
        <v>11</v>
      </c>
      <c r="B349" s="11" t="s">
        <v>19</v>
      </c>
      <c r="C349" s="11" t="s">
        <v>9</v>
      </c>
      <c r="D349" s="11" t="s">
        <v>7</v>
      </c>
      <c r="E349" s="7" t="s">
        <v>4</v>
      </c>
      <c r="F349" s="7">
        <v>410291</v>
      </c>
      <c r="G349" s="11">
        <v>4.3</v>
      </c>
      <c r="H349" s="12">
        <f t="shared" si="5"/>
        <v>35285.025999999998</v>
      </c>
    </row>
    <row r="350" spans="1:8" x14ac:dyDescent="0.25">
      <c r="A350" s="11" t="s">
        <v>16</v>
      </c>
      <c r="B350" s="11" t="s">
        <v>19</v>
      </c>
      <c r="C350" s="11" t="s">
        <v>9</v>
      </c>
      <c r="D350" s="11" t="s">
        <v>7</v>
      </c>
      <c r="E350" s="7" t="s">
        <v>4</v>
      </c>
      <c r="F350" s="7">
        <v>398804</v>
      </c>
      <c r="G350" s="11">
        <v>4.9000000000000004</v>
      </c>
      <c r="H350" s="12">
        <f t="shared" si="5"/>
        <v>39082.792000000001</v>
      </c>
    </row>
    <row r="351" spans="1:8" x14ac:dyDescent="0.25">
      <c r="A351" s="11" t="s">
        <v>29</v>
      </c>
      <c r="B351" s="11" t="s">
        <v>19</v>
      </c>
      <c r="C351" s="11" t="s">
        <v>9</v>
      </c>
      <c r="D351" s="11" t="s">
        <v>7</v>
      </c>
      <c r="E351" s="7" t="s">
        <v>4</v>
      </c>
      <c r="F351" s="7">
        <v>436381</v>
      </c>
      <c r="G351" s="11">
        <v>4.2</v>
      </c>
      <c r="H351" s="12">
        <f t="shared" si="5"/>
        <v>36656.004000000001</v>
      </c>
    </row>
    <row r="352" spans="1:8" x14ac:dyDescent="0.25">
      <c r="A352" s="11" t="s">
        <v>0</v>
      </c>
      <c r="B352" s="11" t="s">
        <v>20</v>
      </c>
      <c r="C352" s="11" t="s">
        <v>9</v>
      </c>
      <c r="D352" s="11" t="s">
        <v>7</v>
      </c>
      <c r="E352" s="7" t="s">
        <v>4</v>
      </c>
      <c r="F352" s="7">
        <v>285626</v>
      </c>
      <c r="G352" s="11">
        <v>4.5</v>
      </c>
      <c r="H352" s="12">
        <f t="shared" si="5"/>
        <v>25706.34</v>
      </c>
    </row>
    <row r="353" spans="1:8" x14ac:dyDescent="0.25">
      <c r="A353" s="11" t="s">
        <v>14</v>
      </c>
      <c r="B353" s="11" t="s">
        <v>20</v>
      </c>
      <c r="C353" s="11" t="s">
        <v>9</v>
      </c>
      <c r="D353" s="11" t="s">
        <v>7</v>
      </c>
      <c r="E353" s="7" t="s">
        <v>4</v>
      </c>
      <c r="F353" s="7">
        <v>349456</v>
      </c>
      <c r="G353" s="11">
        <v>4.7</v>
      </c>
      <c r="H353" s="12">
        <f t="shared" si="5"/>
        <v>32848.864000000001</v>
      </c>
    </row>
    <row r="354" spans="1:8" x14ac:dyDescent="0.25">
      <c r="A354" s="11" t="s">
        <v>15</v>
      </c>
      <c r="B354" s="11" t="s">
        <v>20</v>
      </c>
      <c r="C354" s="11" t="s">
        <v>9</v>
      </c>
      <c r="D354" s="11" t="s">
        <v>7</v>
      </c>
      <c r="E354" s="7" t="s">
        <v>4</v>
      </c>
      <c r="F354" s="7">
        <v>335085</v>
      </c>
      <c r="G354" s="11">
        <v>4.0999999999999996</v>
      </c>
      <c r="H354" s="12">
        <f t="shared" si="5"/>
        <v>27476.969999999994</v>
      </c>
    </row>
    <row r="355" spans="1:8" x14ac:dyDescent="0.25">
      <c r="A355" s="11" t="s">
        <v>5</v>
      </c>
      <c r="B355" s="11" t="s">
        <v>20</v>
      </c>
      <c r="C355" s="11" t="s">
        <v>9</v>
      </c>
      <c r="D355" s="11" t="s">
        <v>7</v>
      </c>
      <c r="E355" s="7" t="s">
        <v>4</v>
      </c>
      <c r="F355" s="7">
        <v>358172</v>
      </c>
      <c r="G355" s="11">
        <v>4.2</v>
      </c>
      <c r="H355" s="12">
        <f t="shared" si="5"/>
        <v>30086.448000000004</v>
      </c>
    </row>
    <row r="356" spans="1:8" x14ac:dyDescent="0.25">
      <c r="A356" s="11" t="s">
        <v>11</v>
      </c>
      <c r="B356" s="11" t="s">
        <v>20</v>
      </c>
      <c r="C356" s="11" t="s">
        <v>9</v>
      </c>
      <c r="D356" s="11" t="s">
        <v>7</v>
      </c>
      <c r="E356" s="7" t="s">
        <v>4</v>
      </c>
      <c r="F356" s="7">
        <v>334684</v>
      </c>
      <c r="G356" s="11">
        <v>5.0999999999999996</v>
      </c>
      <c r="H356" s="12">
        <f t="shared" si="5"/>
        <v>34137.767999999996</v>
      </c>
    </row>
    <row r="357" spans="1:8" x14ac:dyDescent="0.25">
      <c r="A357" s="11" t="s">
        <v>16</v>
      </c>
      <c r="B357" s="11" t="s">
        <v>20</v>
      </c>
      <c r="C357" s="11" t="s">
        <v>9</v>
      </c>
      <c r="D357" s="11" t="s">
        <v>7</v>
      </c>
      <c r="E357" s="7" t="s">
        <v>4</v>
      </c>
      <c r="F357" s="7">
        <v>387056</v>
      </c>
      <c r="G357" s="11">
        <v>4.9000000000000004</v>
      </c>
      <c r="H357" s="12">
        <f t="shared" si="5"/>
        <v>37931.488000000005</v>
      </c>
    </row>
    <row r="358" spans="1:8" x14ac:dyDescent="0.25">
      <c r="A358" s="11" t="s">
        <v>29</v>
      </c>
      <c r="B358" s="11" t="s">
        <v>20</v>
      </c>
      <c r="C358" s="11" t="s">
        <v>9</v>
      </c>
      <c r="D358" s="11" t="s">
        <v>7</v>
      </c>
      <c r="E358" s="7" t="s">
        <v>4</v>
      </c>
      <c r="F358" s="7">
        <v>386384</v>
      </c>
      <c r="G358" s="11">
        <v>4.5</v>
      </c>
      <c r="H358" s="12">
        <f t="shared" si="5"/>
        <v>34774.559999999998</v>
      </c>
    </row>
    <row r="359" spans="1:8" x14ac:dyDescent="0.25">
      <c r="A359" s="11" t="s">
        <v>0</v>
      </c>
      <c r="B359" s="11" t="s">
        <v>26</v>
      </c>
      <c r="C359" s="11" t="s">
        <v>10</v>
      </c>
      <c r="D359" s="11" t="s">
        <v>7</v>
      </c>
      <c r="E359" s="7" t="s">
        <v>4</v>
      </c>
      <c r="F359" s="7">
        <v>602911</v>
      </c>
      <c r="G359" s="11">
        <v>3.1</v>
      </c>
      <c r="H359" s="12">
        <f t="shared" si="5"/>
        <v>37380.482000000004</v>
      </c>
    </row>
    <row r="360" spans="1:8" x14ac:dyDescent="0.25">
      <c r="A360" s="11" t="s">
        <v>14</v>
      </c>
      <c r="B360" s="11" t="s">
        <v>26</v>
      </c>
      <c r="C360" s="11" t="s">
        <v>10</v>
      </c>
      <c r="D360" s="11" t="s">
        <v>7</v>
      </c>
      <c r="E360" s="7" t="s">
        <v>4</v>
      </c>
      <c r="F360" s="7">
        <v>582297</v>
      </c>
      <c r="G360" s="11">
        <v>3.5</v>
      </c>
      <c r="H360" s="12">
        <f t="shared" si="5"/>
        <v>40760.79</v>
      </c>
    </row>
    <row r="361" spans="1:8" x14ac:dyDescent="0.25">
      <c r="A361" s="11" t="s">
        <v>15</v>
      </c>
      <c r="B361" s="11" t="s">
        <v>26</v>
      </c>
      <c r="C361" s="11" t="s">
        <v>10</v>
      </c>
      <c r="D361" s="11" t="s">
        <v>7</v>
      </c>
      <c r="E361" s="7" t="s">
        <v>4</v>
      </c>
      <c r="F361" s="7">
        <v>574948</v>
      </c>
      <c r="G361" s="11">
        <v>3.1</v>
      </c>
      <c r="H361" s="12">
        <f t="shared" si="5"/>
        <v>35646.775999999998</v>
      </c>
    </row>
    <row r="362" spans="1:8" x14ac:dyDescent="0.25">
      <c r="A362" s="11" t="s">
        <v>5</v>
      </c>
      <c r="B362" s="11" t="s">
        <v>26</v>
      </c>
      <c r="C362" s="11" t="s">
        <v>10</v>
      </c>
      <c r="D362" s="11" t="s">
        <v>7</v>
      </c>
      <c r="E362" s="7" t="s">
        <v>4</v>
      </c>
      <c r="F362" s="7">
        <v>560728</v>
      </c>
      <c r="G362" s="11">
        <v>3.4</v>
      </c>
      <c r="H362" s="12">
        <f t="shared" si="5"/>
        <v>38129.504000000001</v>
      </c>
    </row>
    <row r="363" spans="1:8" x14ac:dyDescent="0.25">
      <c r="A363" s="11" t="s">
        <v>11</v>
      </c>
      <c r="B363" s="11" t="s">
        <v>26</v>
      </c>
      <c r="C363" s="11" t="s">
        <v>10</v>
      </c>
      <c r="D363" s="11" t="s">
        <v>7</v>
      </c>
      <c r="E363" s="7" t="s">
        <v>4</v>
      </c>
      <c r="F363" s="7">
        <v>571260</v>
      </c>
      <c r="G363" s="11">
        <v>3.8</v>
      </c>
      <c r="H363" s="12">
        <f t="shared" si="5"/>
        <v>43415.76</v>
      </c>
    </row>
    <row r="364" spans="1:8" x14ac:dyDescent="0.25">
      <c r="A364" s="11" t="s">
        <v>16</v>
      </c>
      <c r="B364" s="11" t="s">
        <v>26</v>
      </c>
      <c r="C364" s="11" t="s">
        <v>10</v>
      </c>
      <c r="D364" s="11" t="s">
        <v>7</v>
      </c>
      <c r="E364" s="7" t="s">
        <v>4</v>
      </c>
      <c r="F364" s="7">
        <v>565707</v>
      </c>
      <c r="G364" s="11">
        <v>3.9</v>
      </c>
      <c r="H364" s="12">
        <f t="shared" si="5"/>
        <v>44125.145999999993</v>
      </c>
    </row>
    <row r="365" spans="1:8" x14ac:dyDescent="0.25">
      <c r="A365" s="11" t="s">
        <v>29</v>
      </c>
      <c r="B365" s="11" t="s">
        <v>26</v>
      </c>
      <c r="C365" s="11" t="s">
        <v>10</v>
      </c>
      <c r="D365" s="11" t="s">
        <v>7</v>
      </c>
      <c r="E365" s="7" t="s">
        <v>4</v>
      </c>
      <c r="F365" s="7">
        <v>553594</v>
      </c>
      <c r="G365" s="11">
        <v>3.6</v>
      </c>
      <c r="H365" s="12">
        <f t="shared" si="5"/>
        <v>39858.768000000004</v>
      </c>
    </row>
    <row r="366" spans="1:8" x14ac:dyDescent="0.25">
      <c r="A366" s="11" t="s">
        <v>0</v>
      </c>
      <c r="B366" s="11" t="s">
        <v>19</v>
      </c>
      <c r="C366" s="11" t="s">
        <v>10</v>
      </c>
      <c r="D366" s="11" t="s">
        <v>7</v>
      </c>
      <c r="E366" s="7" t="s">
        <v>4</v>
      </c>
      <c r="F366" s="7">
        <v>298675</v>
      </c>
      <c r="G366" s="11">
        <v>4.5</v>
      </c>
      <c r="H366" s="12">
        <f t="shared" si="5"/>
        <v>26880.75</v>
      </c>
    </row>
    <row r="367" spans="1:8" x14ac:dyDescent="0.25">
      <c r="A367" s="11" t="s">
        <v>14</v>
      </c>
      <c r="B367" s="11" t="s">
        <v>19</v>
      </c>
      <c r="C367" s="11" t="s">
        <v>10</v>
      </c>
      <c r="D367" s="11" t="s">
        <v>7</v>
      </c>
      <c r="E367" s="7" t="s">
        <v>4</v>
      </c>
      <c r="F367" s="7">
        <v>254719</v>
      </c>
      <c r="G367" s="11">
        <v>5.0999999999999996</v>
      </c>
      <c r="H367" s="12">
        <f t="shared" si="5"/>
        <v>25981.338</v>
      </c>
    </row>
    <row r="368" spans="1:8" x14ac:dyDescent="0.25">
      <c r="A368" s="11" t="s">
        <v>15</v>
      </c>
      <c r="B368" s="11" t="s">
        <v>19</v>
      </c>
      <c r="C368" s="11" t="s">
        <v>10</v>
      </c>
      <c r="D368" s="11" t="s">
        <v>7</v>
      </c>
      <c r="E368" s="7" t="s">
        <v>4</v>
      </c>
      <c r="F368" s="7">
        <v>247288</v>
      </c>
      <c r="G368" s="11">
        <v>5.0999999999999996</v>
      </c>
      <c r="H368" s="12">
        <f t="shared" si="5"/>
        <v>25223.375999999997</v>
      </c>
    </row>
    <row r="369" spans="1:8" x14ac:dyDescent="0.25">
      <c r="A369" s="11" t="s">
        <v>5</v>
      </c>
      <c r="B369" s="11" t="s">
        <v>19</v>
      </c>
      <c r="C369" s="11" t="s">
        <v>10</v>
      </c>
      <c r="D369" s="11" t="s">
        <v>7</v>
      </c>
      <c r="E369" s="7" t="s">
        <v>4</v>
      </c>
      <c r="F369" s="7">
        <v>247962</v>
      </c>
      <c r="G369" s="11">
        <v>5.7</v>
      </c>
      <c r="H369" s="12">
        <f t="shared" si="5"/>
        <v>28267.668000000001</v>
      </c>
    </row>
    <row r="370" spans="1:8" x14ac:dyDescent="0.25">
      <c r="A370" s="11" t="s">
        <v>11</v>
      </c>
      <c r="B370" s="11" t="s">
        <v>19</v>
      </c>
      <c r="C370" s="11" t="s">
        <v>10</v>
      </c>
      <c r="D370" s="11" t="s">
        <v>7</v>
      </c>
      <c r="E370" s="7" t="s">
        <v>4</v>
      </c>
      <c r="F370" s="7">
        <v>254953</v>
      </c>
      <c r="G370" s="11">
        <v>5.6</v>
      </c>
      <c r="H370" s="12">
        <f t="shared" si="5"/>
        <v>28554.735999999997</v>
      </c>
    </row>
    <row r="371" spans="1:8" x14ac:dyDescent="0.25">
      <c r="A371" s="11" t="s">
        <v>16</v>
      </c>
      <c r="B371" s="11" t="s">
        <v>19</v>
      </c>
      <c r="C371" s="11" t="s">
        <v>10</v>
      </c>
      <c r="D371" s="11" t="s">
        <v>7</v>
      </c>
      <c r="E371" s="7" t="s">
        <v>4</v>
      </c>
      <c r="F371" s="7">
        <v>250758</v>
      </c>
      <c r="G371" s="11">
        <v>5.7</v>
      </c>
      <c r="H371" s="12">
        <f t="shared" si="5"/>
        <v>28586.412</v>
      </c>
    </row>
    <row r="372" spans="1:8" x14ac:dyDescent="0.25">
      <c r="A372" s="11" t="s">
        <v>29</v>
      </c>
      <c r="B372" s="11" t="s">
        <v>19</v>
      </c>
      <c r="C372" s="11" t="s">
        <v>10</v>
      </c>
      <c r="D372" s="11" t="s">
        <v>7</v>
      </c>
      <c r="E372" s="7" t="s">
        <v>4</v>
      </c>
      <c r="F372" s="7">
        <v>254719</v>
      </c>
      <c r="G372" s="11">
        <v>5.3</v>
      </c>
      <c r="H372" s="12">
        <f t="shared" si="5"/>
        <v>27000.214</v>
      </c>
    </row>
    <row r="373" spans="1:8" x14ac:dyDescent="0.25">
      <c r="A373" s="11" t="s">
        <v>0</v>
      </c>
      <c r="B373" s="11" t="s">
        <v>20</v>
      </c>
      <c r="C373" s="11" t="s">
        <v>10</v>
      </c>
      <c r="D373" s="11" t="s">
        <v>7</v>
      </c>
      <c r="E373" s="7" t="s">
        <v>4</v>
      </c>
      <c r="F373" s="7">
        <v>304236</v>
      </c>
      <c r="G373" s="11">
        <v>4.0999999999999996</v>
      </c>
      <c r="H373" s="12">
        <f t="shared" si="5"/>
        <v>24947.351999999999</v>
      </c>
    </row>
    <row r="374" spans="1:8" x14ac:dyDescent="0.25">
      <c r="A374" s="11" t="s">
        <v>14</v>
      </c>
      <c r="B374" s="11" t="s">
        <v>20</v>
      </c>
      <c r="C374" s="11" t="s">
        <v>10</v>
      </c>
      <c r="D374" s="11" t="s">
        <v>7</v>
      </c>
      <c r="E374" s="7" t="s">
        <v>4</v>
      </c>
      <c r="F374" s="7">
        <v>327578</v>
      </c>
      <c r="G374" s="11">
        <v>4.7</v>
      </c>
      <c r="H374" s="12">
        <f t="shared" si="5"/>
        <v>30792.332000000002</v>
      </c>
    </row>
    <row r="375" spans="1:8" x14ac:dyDescent="0.25">
      <c r="A375" s="11" t="s">
        <v>15</v>
      </c>
      <c r="B375" s="11" t="s">
        <v>20</v>
      </c>
      <c r="C375" s="11" t="s">
        <v>10</v>
      </c>
      <c r="D375" s="11" t="s">
        <v>7</v>
      </c>
      <c r="E375" s="7" t="s">
        <v>4</v>
      </c>
      <c r="F375" s="7">
        <v>327660</v>
      </c>
      <c r="G375" s="11">
        <v>4.0999999999999996</v>
      </c>
      <c r="H375" s="12">
        <f t="shared" si="5"/>
        <v>26868.12</v>
      </c>
    </row>
    <row r="376" spans="1:8" x14ac:dyDescent="0.25">
      <c r="A376" s="11" t="s">
        <v>5</v>
      </c>
      <c r="B376" s="11" t="s">
        <v>20</v>
      </c>
      <c r="C376" s="11" t="s">
        <v>10</v>
      </c>
      <c r="D376" s="11" t="s">
        <v>7</v>
      </c>
      <c r="E376" s="7" t="s">
        <v>4</v>
      </c>
      <c r="F376" s="7">
        <v>312766</v>
      </c>
      <c r="G376" s="11">
        <v>4.5</v>
      </c>
      <c r="H376" s="12">
        <f t="shared" si="5"/>
        <v>28148.94</v>
      </c>
    </row>
    <row r="377" spans="1:8" x14ac:dyDescent="0.25">
      <c r="A377" s="11" t="s">
        <v>11</v>
      </c>
      <c r="B377" s="11" t="s">
        <v>20</v>
      </c>
      <c r="C377" s="11" t="s">
        <v>10</v>
      </c>
      <c r="D377" s="11" t="s">
        <v>7</v>
      </c>
      <c r="E377" s="7" t="s">
        <v>4</v>
      </c>
      <c r="F377" s="7">
        <v>316307</v>
      </c>
      <c r="G377" s="11">
        <v>5.0999999999999996</v>
      </c>
      <c r="H377" s="12">
        <f t="shared" si="5"/>
        <v>32263.313999999998</v>
      </c>
    </row>
    <row r="378" spans="1:8" x14ac:dyDescent="0.25">
      <c r="A378" s="11" t="s">
        <v>16</v>
      </c>
      <c r="B378" s="11" t="s">
        <v>20</v>
      </c>
      <c r="C378" s="11" t="s">
        <v>10</v>
      </c>
      <c r="D378" s="11" t="s">
        <v>7</v>
      </c>
      <c r="E378" s="7" t="s">
        <v>4</v>
      </c>
      <c r="F378" s="7">
        <v>314949</v>
      </c>
      <c r="G378" s="11">
        <v>5.2</v>
      </c>
      <c r="H378" s="12">
        <f t="shared" si="5"/>
        <v>32754.696</v>
      </c>
    </row>
    <row r="379" spans="1:8" x14ac:dyDescent="0.25">
      <c r="A379" s="11" t="s">
        <v>29</v>
      </c>
      <c r="B379" s="11" t="s">
        <v>20</v>
      </c>
      <c r="C379" s="11" t="s">
        <v>10</v>
      </c>
      <c r="D379" s="11" t="s">
        <v>7</v>
      </c>
      <c r="E379" s="7" t="s">
        <v>4</v>
      </c>
      <c r="F379" s="7">
        <v>298875</v>
      </c>
      <c r="G379" s="11">
        <v>5.3</v>
      </c>
      <c r="H379" s="12">
        <f t="shared" si="5"/>
        <v>31680.75</v>
      </c>
    </row>
    <row r="380" spans="1:8" x14ac:dyDescent="0.25">
      <c r="A380" s="11" t="s">
        <v>0</v>
      </c>
      <c r="B380" s="11" t="s">
        <v>26</v>
      </c>
      <c r="C380" s="11" t="s">
        <v>23</v>
      </c>
      <c r="D380" s="11" t="s">
        <v>6</v>
      </c>
      <c r="E380" s="7" t="s">
        <v>28</v>
      </c>
      <c r="H380" s="12">
        <f t="shared" si="5"/>
        <v>0</v>
      </c>
    </row>
    <row r="381" spans="1:8" x14ac:dyDescent="0.25">
      <c r="A381" s="11" t="s">
        <v>14</v>
      </c>
      <c r="B381" s="11" t="s">
        <v>26</v>
      </c>
      <c r="C381" s="11" t="s">
        <v>23</v>
      </c>
      <c r="D381" s="11" t="s">
        <v>6</v>
      </c>
      <c r="E381" s="7" t="s">
        <v>28</v>
      </c>
      <c r="H381" s="12">
        <f t="shared" si="5"/>
        <v>0</v>
      </c>
    </row>
    <row r="382" spans="1:8" x14ac:dyDescent="0.25">
      <c r="A382" s="11" t="s">
        <v>15</v>
      </c>
      <c r="B382" s="11" t="s">
        <v>26</v>
      </c>
      <c r="C382" s="11" t="s">
        <v>23</v>
      </c>
      <c r="D382" s="11" t="s">
        <v>6</v>
      </c>
      <c r="E382" s="7" t="s">
        <v>28</v>
      </c>
      <c r="F382" s="7">
        <v>25207</v>
      </c>
      <c r="G382" s="11">
        <v>13.3</v>
      </c>
      <c r="H382" s="12">
        <f t="shared" si="5"/>
        <v>6705.0620000000008</v>
      </c>
    </row>
    <row r="383" spans="1:8" x14ac:dyDescent="0.25">
      <c r="A383" s="11" t="s">
        <v>5</v>
      </c>
      <c r="B383" s="11" t="s">
        <v>26</v>
      </c>
      <c r="C383" s="11" t="s">
        <v>23</v>
      </c>
      <c r="D383" s="11" t="s">
        <v>6</v>
      </c>
      <c r="E383" s="7" t="s">
        <v>28</v>
      </c>
      <c r="F383" s="7">
        <v>39336</v>
      </c>
      <c r="G383" s="11">
        <v>12.1</v>
      </c>
      <c r="H383" s="12">
        <f t="shared" si="5"/>
        <v>9519.3119999999999</v>
      </c>
    </row>
    <row r="384" spans="1:8" x14ac:dyDescent="0.25">
      <c r="A384" s="11" t="s">
        <v>11</v>
      </c>
      <c r="B384" s="11" t="s">
        <v>26</v>
      </c>
      <c r="C384" s="11" t="s">
        <v>23</v>
      </c>
      <c r="D384" s="11" t="s">
        <v>6</v>
      </c>
      <c r="E384" s="7" t="s">
        <v>28</v>
      </c>
      <c r="F384" s="7">
        <v>48270</v>
      </c>
      <c r="G384" s="11">
        <v>13</v>
      </c>
      <c r="H384" s="12">
        <f t="shared" si="5"/>
        <v>12550.2</v>
      </c>
    </row>
    <row r="385" spans="1:8" x14ac:dyDescent="0.25">
      <c r="A385" s="11" t="s">
        <v>16</v>
      </c>
      <c r="B385" s="11" t="s">
        <v>26</v>
      </c>
      <c r="C385" s="11" t="s">
        <v>23</v>
      </c>
      <c r="D385" s="11" t="s">
        <v>6</v>
      </c>
      <c r="E385" s="7" t="s">
        <v>28</v>
      </c>
      <c r="F385" s="7">
        <v>45190</v>
      </c>
      <c r="G385" s="11">
        <v>11.6</v>
      </c>
      <c r="H385" s="12">
        <f t="shared" si="5"/>
        <v>10484.08</v>
      </c>
    </row>
    <row r="386" spans="1:8" x14ac:dyDescent="0.25">
      <c r="A386" s="11" t="s">
        <v>29</v>
      </c>
      <c r="B386" s="11" t="s">
        <v>26</v>
      </c>
      <c r="C386" s="11" t="s">
        <v>23</v>
      </c>
      <c r="D386" s="11" t="s">
        <v>6</v>
      </c>
      <c r="E386" s="7" t="s">
        <v>28</v>
      </c>
      <c r="F386" s="7">
        <v>41310</v>
      </c>
      <c r="G386" s="11">
        <v>11.9</v>
      </c>
      <c r="H386" s="12">
        <f t="shared" ref="H386:H449" si="6">2*(G386*F386/100)</f>
        <v>9831.7800000000007</v>
      </c>
    </row>
    <row r="387" spans="1:8" x14ac:dyDescent="0.25">
      <c r="A387" s="11" t="s">
        <v>0</v>
      </c>
      <c r="B387" s="11" t="s">
        <v>19</v>
      </c>
      <c r="C387" s="11" t="s">
        <v>23</v>
      </c>
      <c r="D387" s="11" t="s">
        <v>6</v>
      </c>
      <c r="E387" s="7" t="s">
        <v>28</v>
      </c>
      <c r="H387" s="12">
        <f t="shared" si="6"/>
        <v>0</v>
      </c>
    </row>
    <row r="388" spans="1:8" x14ac:dyDescent="0.25">
      <c r="A388" s="11" t="s">
        <v>14</v>
      </c>
      <c r="B388" s="11" t="s">
        <v>19</v>
      </c>
      <c r="C388" s="11" t="s">
        <v>23</v>
      </c>
      <c r="D388" s="11" t="s">
        <v>6</v>
      </c>
      <c r="E388" s="7" t="s">
        <v>28</v>
      </c>
      <c r="H388" s="12">
        <f t="shared" si="6"/>
        <v>0</v>
      </c>
    </row>
    <row r="389" spans="1:8" x14ac:dyDescent="0.25">
      <c r="A389" s="11" t="s">
        <v>15</v>
      </c>
      <c r="B389" s="11" t="s">
        <v>19</v>
      </c>
      <c r="C389" s="11" t="s">
        <v>23</v>
      </c>
      <c r="D389" s="11" t="s">
        <v>6</v>
      </c>
      <c r="E389" s="7" t="s">
        <v>28</v>
      </c>
      <c r="F389" s="7">
        <v>8674</v>
      </c>
      <c r="G389" s="11">
        <v>23.6</v>
      </c>
      <c r="H389" s="12">
        <f t="shared" si="6"/>
        <v>4094.1280000000006</v>
      </c>
    </row>
    <row r="390" spans="1:8" x14ac:dyDescent="0.25">
      <c r="A390" s="11" t="s">
        <v>5</v>
      </c>
      <c r="B390" s="11" t="s">
        <v>19</v>
      </c>
      <c r="C390" s="11" t="s">
        <v>23</v>
      </c>
      <c r="D390" s="11" t="s">
        <v>6</v>
      </c>
      <c r="E390" s="7" t="s">
        <v>28</v>
      </c>
      <c r="F390" s="7">
        <v>12491</v>
      </c>
      <c r="G390" s="11">
        <v>20.8</v>
      </c>
      <c r="H390" s="12">
        <f t="shared" si="6"/>
        <v>5196.2560000000003</v>
      </c>
    </row>
    <row r="391" spans="1:8" x14ac:dyDescent="0.25">
      <c r="A391" s="11" t="s">
        <v>11</v>
      </c>
      <c r="B391" s="11" t="s">
        <v>19</v>
      </c>
      <c r="C391" s="11" t="s">
        <v>23</v>
      </c>
      <c r="D391" s="11" t="s">
        <v>6</v>
      </c>
      <c r="E391" s="7" t="s">
        <v>28</v>
      </c>
      <c r="F391" s="7">
        <v>18960</v>
      </c>
      <c r="G391" s="11">
        <v>20.6</v>
      </c>
      <c r="H391" s="12">
        <f t="shared" si="6"/>
        <v>7811.52</v>
      </c>
    </row>
    <row r="392" spans="1:8" x14ac:dyDescent="0.25">
      <c r="A392" s="11" t="s">
        <v>16</v>
      </c>
      <c r="B392" s="11" t="s">
        <v>19</v>
      </c>
      <c r="C392" s="11" t="s">
        <v>23</v>
      </c>
      <c r="D392" s="11" t="s">
        <v>6</v>
      </c>
      <c r="E392" s="7" t="s">
        <v>28</v>
      </c>
      <c r="F392" s="7">
        <v>17164</v>
      </c>
      <c r="G392" s="11">
        <v>18.899999999999999</v>
      </c>
      <c r="H392" s="12">
        <f t="shared" si="6"/>
        <v>6487.9919999999993</v>
      </c>
    </row>
    <row r="393" spans="1:8" x14ac:dyDescent="0.25">
      <c r="A393" s="11" t="s">
        <v>29</v>
      </c>
      <c r="B393" s="11" t="s">
        <v>19</v>
      </c>
      <c r="C393" s="11" t="s">
        <v>23</v>
      </c>
      <c r="D393" s="11" t="s">
        <v>6</v>
      </c>
      <c r="E393" s="7" t="s">
        <v>28</v>
      </c>
      <c r="F393" s="7">
        <v>16828</v>
      </c>
      <c r="G393" s="11">
        <v>18.899999999999999</v>
      </c>
      <c r="H393" s="12">
        <f t="shared" si="6"/>
        <v>6360.9839999999995</v>
      </c>
    </row>
    <row r="394" spans="1:8" x14ac:dyDescent="0.25">
      <c r="A394" s="11" t="s">
        <v>0</v>
      </c>
      <c r="B394" s="11" t="s">
        <v>20</v>
      </c>
      <c r="C394" s="11" t="s">
        <v>23</v>
      </c>
      <c r="D394" s="11" t="s">
        <v>6</v>
      </c>
      <c r="E394" s="7" t="s">
        <v>28</v>
      </c>
      <c r="H394" s="12">
        <f t="shared" si="6"/>
        <v>0</v>
      </c>
    </row>
    <row r="395" spans="1:8" x14ac:dyDescent="0.25">
      <c r="A395" s="11" t="s">
        <v>14</v>
      </c>
      <c r="B395" s="11" t="s">
        <v>20</v>
      </c>
      <c r="C395" s="11" t="s">
        <v>23</v>
      </c>
      <c r="D395" s="11" t="s">
        <v>6</v>
      </c>
      <c r="E395" s="7" t="s">
        <v>28</v>
      </c>
      <c r="H395" s="12">
        <f t="shared" si="6"/>
        <v>0</v>
      </c>
    </row>
    <row r="396" spans="1:8" x14ac:dyDescent="0.25">
      <c r="A396" s="11" t="s">
        <v>15</v>
      </c>
      <c r="B396" s="11" t="s">
        <v>20</v>
      </c>
      <c r="C396" s="11" t="s">
        <v>23</v>
      </c>
      <c r="D396" s="11" t="s">
        <v>6</v>
      </c>
      <c r="E396" s="7" t="s">
        <v>28</v>
      </c>
      <c r="F396" s="7">
        <v>16533</v>
      </c>
      <c r="G396" s="11">
        <v>16.7</v>
      </c>
      <c r="H396" s="12">
        <f t="shared" si="6"/>
        <v>5522.0219999999999</v>
      </c>
    </row>
    <row r="397" spans="1:8" x14ac:dyDescent="0.25">
      <c r="A397" s="11" t="s">
        <v>5</v>
      </c>
      <c r="B397" s="11" t="s">
        <v>20</v>
      </c>
      <c r="C397" s="11" t="s">
        <v>23</v>
      </c>
      <c r="D397" s="11" t="s">
        <v>6</v>
      </c>
      <c r="E397" s="7" t="s">
        <v>28</v>
      </c>
      <c r="F397" s="7">
        <v>26845</v>
      </c>
      <c r="G397" s="11">
        <v>14.4</v>
      </c>
      <c r="H397" s="12">
        <f t="shared" si="6"/>
        <v>7731.36</v>
      </c>
    </row>
    <row r="398" spans="1:8" x14ac:dyDescent="0.25">
      <c r="A398" s="11" t="s">
        <v>11</v>
      </c>
      <c r="B398" s="11" t="s">
        <v>20</v>
      </c>
      <c r="C398" s="11" t="s">
        <v>23</v>
      </c>
      <c r="D398" s="11" t="s">
        <v>6</v>
      </c>
      <c r="E398" s="7" t="s">
        <v>28</v>
      </c>
      <c r="F398" s="7">
        <v>29310</v>
      </c>
      <c r="G398" s="11">
        <v>17.600000000000001</v>
      </c>
      <c r="H398" s="12">
        <f t="shared" si="6"/>
        <v>10317.120000000001</v>
      </c>
    </row>
    <row r="399" spans="1:8" x14ac:dyDescent="0.25">
      <c r="A399" s="11" t="s">
        <v>16</v>
      </c>
      <c r="B399" s="11" t="s">
        <v>20</v>
      </c>
      <c r="C399" s="11" t="s">
        <v>23</v>
      </c>
      <c r="D399" s="11" t="s">
        <v>6</v>
      </c>
      <c r="E399" s="7" t="s">
        <v>28</v>
      </c>
      <c r="F399" s="7">
        <v>28026</v>
      </c>
      <c r="G399" s="11">
        <v>15.6</v>
      </c>
      <c r="H399" s="12">
        <f t="shared" si="6"/>
        <v>8744.1119999999992</v>
      </c>
    </row>
    <row r="400" spans="1:8" x14ac:dyDescent="0.25">
      <c r="A400" s="11" t="s">
        <v>29</v>
      </c>
      <c r="B400" s="11" t="s">
        <v>20</v>
      </c>
      <c r="C400" s="11" t="s">
        <v>23</v>
      </c>
      <c r="D400" s="11" t="s">
        <v>6</v>
      </c>
      <c r="E400" s="7" t="s">
        <v>28</v>
      </c>
      <c r="F400" s="7">
        <v>24482</v>
      </c>
      <c r="G400" s="11">
        <v>15.5</v>
      </c>
      <c r="H400" s="12">
        <f t="shared" si="6"/>
        <v>7589.42</v>
      </c>
    </row>
    <row r="401" spans="1:8" x14ac:dyDescent="0.25">
      <c r="A401" s="11" t="s">
        <v>0</v>
      </c>
      <c r="B401" s="11" t="s">
        <v>26</v>
      </c>
      <c r="C401" s="11" t="s">
        <v>9</v>
      </c>
      <c r="D401" s="11" t="s">
        <v>6</v>
      </c>
      <c r="E401" s="7" t="s">
        <v>28</v>
      </c>
      <c r="H401" s="12">
        <f t="shared" si="6"/>
        <v>0</v>
      </c>
    </row>
    <row r="402" spans="1:8" x14ac:dyDescent="0.25">
      <c r="A402" s="11" t="s">
        <v>14</v>
      </c>
      <c r="B402" s="11" t="s">
        <v>26</v>
      </c>
      <c r="C402" s="11" t="s">
        <v>9</v>
      </c>
      <c r="D402" s="11" t="s">
        <v>6</v>
      </c>
      <c r="E402" s="7" t="s">
        <v>28</v>
      </c>
      <c r="H402" s="12">
        <f t="shared" si="6"/>
        <v>0</v>
      </c>
    </row>
    <row r="403" spans="1:8" x14ac:dyDescent="0.25">
      <c r="A403" s="11" t="s">
        <v>15</v>
      </c>
      <c r="B403" s="11" t="s">
        <v>26</v>
      </c>
      <c r="C403" s="11" t="s">
        <v>9</v>
      </c>
      <c r="D403" s="11" t="s">
        <v>6</v>
      </c>
      <c r="E403" s="7" t="s">
        <v>28</v>
      </c>
      <c r="F403" s="7">
        <v>14725</v>
      </c>
      <c r="G403" s="11">
        <v>17.8</v>
      </c>
      <c r="H403" s="12">
        <f t="shared" si="6"/>
        <v>5242.1000000000004</v>
      </c>
    </row>
    <row r="404" spans="1:8" x14ac:dyDescent="0.25">
      <c r="A404" s="11" t="s">
        <v>5</v>
      </c>
      <c r="B404" s="11" t="s">
        <v>26</v>
      </c>
      <c r="C404" s="11" t="s">
        <v>9</v>
      </c>
      <c r="D404" s="11" t="s">
        <v>6</v>
      </c>
      <c r="E404" s="7" t="s">
        <v>28</v>
      </c>
      <c r="F404" s="7">
        <v>18529</v>
      </c>
      <c r="G404" s="11">
        <v>17</v>
      </c>
      <c r="H404" s="12">
        <f t="shared" si="6"/>
        <v>6299.86</v>
      </c>
    </row>
    <row r="405" spans="1:8" x14ac:dyDescent="0.25">
      <c r="A405" s="11" t="s">
        <v>11</v>
      </c>
      <c r="B405" s="11" t="s">
        <v>26</v>
      </c>
      <c r="C405" s="11" t="s">
        <v>9</v>
      </c>
      <c r="D405" s="11" t="s">
        <v>6</v>
      </c>
      <c r="E405" s="7" t="s">
        <v>28</v>
      </c>
      <c r="F405" s="7">
        <v>29216</v>
      </c>
      <c r="G405" s="11">
        <v>17.600000000000001</v>
      </c>
      <c r="H405" s="12">
        <f t="shared" si="6"/>
        <v>10284.032000000001</v>
      </c>
    </row>
    <row r="406" spans="1:8" x14ac:dyDescent="0.25">
      <c r="A406" s="11" t="s">
        <v>16</v>
      </c>
      <c r="B406" s="11" t="s">
        <v>26</v>
      </c>
      <c r="C406" s="11" t="s">
        <v>9</v>
      </c>
      <c r="D406" s="11" t="s">
        <v>6</v>
      </c>
      <c r="E406" s="7" t="s">
        <v>28</v>
      </c>
      <c r="F406" s="7">
        <v>25792</v>
      </c>
      <c r="G406" s="11">
        <v>15.6</v>
      </c>
      <c r="H406" s="12">
        <f t="shared" si="6"/>
        <v>8047.1040000000003</v>
      </c>
    </row>
    <row r="407" spans="1:8" x14ac:dyDescent="0.25">
      <c r="A407" s="11" t="s">
        <v>29</v>
      </c>
      <c r="B407" s="11" t="s">
        <v>26</v>
      </c>
      <c r="C407" s="11" t="s">
        <v>9</v>
      </c>
      <c r="D407" s="11" t="s">
        <v>6</v>
      </c>
      <c r="E407" s="7" t="s">
        <v>28</v>
      </c>
      <c r="F407" s="7">
        <v>26690</v>
      </c>
      <c r="G407" s="11">
        <v>15.1</v>
      </c>
      <c r="H407" s="12">
        <f t="shared" si="6"/>
        <v>8060.38</v>
      </c>
    </row>
    <row r="408" spans="1:8" x14ac:dyDescent="0.25">
      <c r="A408" s="11" t="s">
        <v>0</v>
      </c>
      <c r="B408" s="11" t="s">
        <v>19</v>
      </c>
      <c r="C408" s="11" t="s">
        <v>9</v>
      </c>
      <c r="D408" s="11" t="s">
        <v>6</v>
      </c>
      <c r="E408" s="7" t="s">
        <v>28</v>
      </c>
      <c r="H408" s="12">
        <f t="shared" si="6"/>
        <v>0</v>
      </c>
    </row>
    <row r="409" spans="1:8" x14ac:dyDescent="0.25">
      <c r="A409" s="11" t="s">
        <v>14</v>
      </c>
      <c r="B409" s="11" t="s">
        <v>19</v>
      </c>
      <c r="C409" s="11" t="s">
        <v>9</v>
      </c>
      <c r="D409" s="11" t="s">
        <v>6</v>
      </c>
      <c r="E409" s="7" t="s">
        <v>28</v>
      </c>
      <c r="H409" s="12">
        <f t="shared" si="6"/>
        <v>0</v>
      </c>
    </row>
    <row r="410" spans="1:8" x14ac:dyDescent="0.25">
      <c r="A410" s="11" t="s">
        <v>15</v>
      </c>
      <c r="B410" s="11" t="s">
        <v>19</v>
      </c>
      <c r="C410" s="11" t="s">
        <v>9</v>
      </c>
      <c r="D410" s="11" t="s">
        <v>6</v>
      </c>
      <c r="E410" s="7" t="s">
        <v>28</v>
      </c>
      <c r="F410" s="7">
        <v>5440</v>
      </c>
      <c r="G410" s="11">
        <v>29.8</v>
      </c>
      <c r="H410" s="12">
        <f t="shared" si="6"/>
        <v>3242.24</v>
      </c>
    </row>
    <row r="411" spans="1:8" x14ac:dyDescent="0.25">
      <c r="A411" s="11" t="s">
        <v>5</v>
      </c>
      <c r="B411" s="11" t="s">
        <v>19</v>
      </c>
      <c r="C411" s="11" t="s">
        <v>9</v>
      </c>
      <c r="D411" s="11" t="s">
        <v>6</v>
      </c>
      <c r="E411" s="7" t="s">
        <v>28</v>
      </c>
      <c r="F411" s="7">
        <v>6954</v>
      </c>
      <c r="G411" s="11">
        <v>29.4</v>
      </c>
      <c r="H411" s="12">
        <f t="shared" si="6"/>
        <v>4088.9519999999993</v>
      </c>
    </row>
    <row r="412" spans="1:8" x14ac:dyDescent="0.25">
      <c r="A412" s="11" t="s">
        <v>11</v>
      </c>
      <c r="B412" s="11" t="s">
        <v>19</v>
      </c>
      <c r="C412" s="11" t="s">
        <v>9</v>
      </c>
      <c r="D412" s="11" t="s">
        <v>6</v>
      </c>
      <c r="E412" s="7" t="s">
        <v>28</v>
      </c>
      <c r="F412" s="7">
        <v>14454</v>
      </c>
      <c r="G412" s="11">
        <v>23.4</v>
      </c>
      <c r="H412" s="12">
        <f t="shared" si="6"/>
        <v>6764.4719999999998</v>
      </c>
    </row>
    <row r="413" spans="1:8" x14ac:dyDescent="0.25">
      <c r="A413" s="11" t="s">
        <v>16</v>
      </c>
      <c r="B413" s="11" t="s">
        <v>19</v>
      </c>
      <c r="C413" s="11" t="s">
        <v>9</v>
      </c>
      <c r="D413" s="11" t="s">
        <v>6</v>
      </c>
      <c r="E413" s="7" t="s">
        <v>28</v>
      </c>
      <c r="F413" s="7">
        <v>9369</v>
      </c>
      <c r="G413" s="11">
        <v>26</v>
      </c>
      <c r="H413" s="12">
        <f t="shared" si="6"/>
        <v>4871.88</v>
      </c>
    </row>
    <row r="414" spans="1:8" x14ac:dyDescent="0.25">
      <c r="A414" s="11" t="s">
        <v>29</v>
      </c>
      <c r="B414" s="11" t="s">
        <v>19</v>
      </c>
      <c r="C414" s="11" t="s">
        <v>9</v>
      </c>
      <c r="D414" s="11" t="s">
        <v>6</v>
      </c>
      <c r="E414" s="7" t="s">
        <v>28</v>
      </c>
      <c r="F414" s="7">
        <v>11663</v>
      </c>
      <c r="G414" s="11">
        <v>22.8</v>
      </c>
      <c r="H414" s="12">
        <f t="shared" si="6"/>
        <v>5318.3280000000004</v>
      </c>
    </row>
    <row r="415" spans="1:8" x14ac:dyDescent="0.25">
      <c r="A415" s="11" t="s">
        <v>0</v>
      </c>
      <c r="B415" s="11" t="s">
        <v>20</v>
      </c>
      <c r="C415" s="11" t="s">
        <v>9</v>
      </c>
      <c r="D415" s="11" t="s">
        <v>6</v>
      </c>
      <c r="E415" s="7" t="s">
        <v>28</v>
      </c>
      <c r="H415" s="12">
        <f t="shared" si="6"/>
        <v>0</v>
      </c>
    </row>
    <row r="416" spans="1:8" x14ac:dyDescent="0.25">
      <c r="A416" s="11" t="s">
        <v>14</v>
      </c>
      <c r="B416" s="11" t="s">
        <v>20</v>
      </c>
      <c r="C416" s="11" t="s">
        <v>9</v>
      </c>
      <c r="D416" s="11" t="s">
        <v>6</v>
      </c>
      <c r="E416" s="7" t="s">
        <v>28</v>
      </c>
      <c r="H416" s="12">
        <f t="shared" si="6"/>
        <v>0</v>
      </c>
    </row>
    <row r="417" spans="1:8" x14ac:dyDescent="0.25">
      <c r="A417" s="11" t="s">
        <v>15</v>
      </c>
      <c r="B417" s="11" t="s">
        <v>20</v>
      </c>
      <c r="C417" s="11" t="s">
        <v>9</v>
      </c>
      <c r="D417" s="11" t="s">
        <v>6</v>
      </c>
      <c r="E417" s="7" t="s">
        <v>28</v>
      </c>
      <c r="F417" s="7">
        <v>9285</v>
      </c>
      <c r="G417" s="11">
        <v>22.2</v>
      </c>
      <c r="H417" s="12">
        <f t="shared" si="6"/>
        <v>4122.54</v>
      </c>
    </row>
    <row r="418" spans="1:8" x14ac:dyDescent="0.25">
      <c r="A418" s="11" t="s">
        <v>5</v>
      </c>
      <c r="B418" s="11" t="s">
        <v>20</v>
      </c>
      <c r="C418" s="11" t="s">
        <v>9</v>
      </c>
      <c r="D418" s="11" t="s">
        <v>6</v>
      </c>
      <c r="E418" s="7" t="s">
        <v>28</v>
      </c>
      <c r="F418" s="7">
        <v>11575</v>
      </c>
      <c r="G418" s="11">
        <v>21.7</v>
      </c>
      <c r="H418" s="12">
        <f t="shared" si="6"/>
        <v>5023.55</v>
      </c>
    </row>
    <row r="419" spans="1:8" x14ac:dyDescent="0.25">
      <c r="A419" s="11" t="s">
        <v>11</v>
      </c>
      <c r="B419" s="11" t="s">
        <v>20</v>
      </c>
      <c r="C419" s="11" t="s">
        <v>9</v>
      </c>
      <c r="D419" s="11" t="s">
        <v>6</v>
      </c>
      <c r="E419" s="7" t="s">
        <v>28</v>
      </c>
      <c r="F419" s="7">
        <v>14762</v>
      </c>
      <c r="G419" s="11">
        <v>23.4</v>
      </c>
      <c r="H419" s="12">
        <f t="shared" si="6"/>
        <v>6908.616</v>
      </c>
    </row>
    <row r="420" spans="1:8" x14ac:dyDescent="0.25">
      <c r="A420" s="11" t="s">
        <v>16</v>
      </c>
      <c r="B420" s="11" t="s">
        <v>20</v>
      </c>
      <c r="C420" s="11" t="s">
        <v>9</v>
      </c>
      <c r="D420" s="11" t="s">
        <v>6</v>
      </c>
      <c r="E420" s="7" t="s">
        <v>28</v>
      </c>
      <c r="F420" s="7">
        <v>16423</v>
      </c>
      <c r="G420" s="11">
        <v>19.5</v>
      </c>
      <c r="H420" s="12">
        <f t="shared" si="6"/>
        <v>6404.97</v>
      </c>
    </row>
    <row r="421" spans="1:8" x14ac:dyDescent="0.25">
      <c r="A421" s="11" t="s">
        <v>29</v>
      </c>
      <c r="B421" s="11" t="s">
        <v>20</v>
      </c>
      <c r="C421" s="11" t="s">
        <v>9</v>
      </c>
      <c r="D421" s="11" t="s">
        <v>6</v>
      </c>
      <c r="E421" s="7" t="s">
        <v>28</v>
      </c>
      <c r="F421" s="7">
        <v>15027</v>
      </c>
      <c r="G421" s="11">
        <v>19.600000000000001</v>
      </c>
      <c r="H421" s="12">
        <f t="shared" si="6"/>
        <v>5890.5839999999998</v>
      </c>
    </row>
    <row r="422" spans="1:8" x14ac:dyDescent="0.25">
      <c r="A422" s="11" t="s">
        <v>0</v>
      </c>
      <c r="B422" s="11" t="s">
        <v>26</v>
      </c>
      <c r="C422" s="11" t="s">
        <v>10</v>
      </c>
      <c r="D422" s="11" t="s">
        <v>6</v>
      </c>
      <c r="E422" s="7" t="s">
        <v>28</v>
      </c>
      <c r="H422" s="12">
        <f t="shared" si="6"/>
        <v>0</v>
      </c>
    </row>
    <row r="423" spans="1:8" x14ac:dyDescent="0.25">
      <c r="A423" s="11" t="s">
        <v>14</v>
      </c>
      <c r="B423" s="11" t="s">
        <v>26</v>
      </c>
      <c r="C423" s="11" t="s">
        <v>10</v>
      </c>
      <c r="D423" s="11" t="s">
        <v>6</v>
      </c>
      <c r="E423" s="7" t="s">
        <v>28</v>
      </c>
      <c r="H423" s="12">
        <f t="shared" si="6"/>
        <v>0</v>
      </c>
    </row>
    <row r="424" spans="1:8" x14ac:dyDescent="0.25">
      <c r="A424" s="11" t="s">
        <v>15</v>
      </c>
      <c r="B424" s="11" t="s">
        <v>26</v>
      </c>
      <c r="C424" s="11" t="s">
        <v>10</v>
      </c>
      <c r="D424" s="11" t="s">
        <v>6</v>
      </c>
      <c r="E424" s="7" t="s">
        <v>28</v>
      </c>
      <c r="F424" s="7">
        <v>10482</v>
      </c>
      <c r="G424" s="11">
        <v>21.1</v>
      </c>
      <c r="H424" s="12">
        <f t="shared" si="6"/>
        <v>4423.4040000000005</v>
      </c>
    </row>
    <row r="425" spans="1:8" x14ac:dyDescent="0.25">
      <c r="A425" s="11" t="s">
        <v>5</v>
      </c>
      <c r="B425" s="11" t="s">
        <v>26</v>
      </c>
      <c r="C425" s="11" t="s">
        <v>10</v>
      </c>
      <c r="D425" s="11" t="s">
        <v>6</v>
      </c>
      <c r="E425" s="7" t="s">
        <v>28</v>
      </c>
      <c r="F425" s="7">
        <v>20807</v>
      </c>
      <c r="G425" s="11">
        <v>16.100000000000001</v>
      </c>
      <c r="H425" s="12">
        <f t="shared" si="6"/>
        <v>6699.8540000000003</v>
      </c>
    </row>
    <row r="426" spans="1:8" x14ac:dyDescent="0.25">
      <c r="A426" s="11" t="s">
        <v>11</v>
      </c>
      <c r="B426" s="11" t="s">
        <v>26</v>
      </c>
      <c r="C426" s="11" t="s">
        <v>10</v>
      </c>
      <c r="D426" s="11" t="s">
        <v>6</v>
      </c>
      <c r="E426" s="7" t="s">
        <v>28</v>
      </c>
      <c r="F426" s="7">
        <v>19054</v>
      </c>
      <c r="G426" s="11">
        <v>20.100000000000001</v>
      </c>
      <c r="H426" s="12">
        <f t="shared" si="6"/>
        <v>7659.7080000000005</v>
      </c>
    </row>
    <row r="427" spans="1:8" x14ac:dyDescent="0.25">
      <c r="A427" s="11" t="s">
        <v>16</v>
      </c>
      <c r="B427" s="11" t="s">
        <v>26</v>
      </c>
      <c r="C427" s="11" t="s">
        <v>10</v>
      </c>
      <c r="D427" s="11" t="s">
        <v>6</v>
      </c>
      <c r="E427" s="7" t="s">
        <v>28</v>
      </c>
      <c r="F427" s="7">
        <v>19398</v>
      </c>
      <c r="G427" s="11">
        <v>17.899999999999999</v>
      </c>
      <c r="H427" s="12">
        <f t="shared" si="6"/>
        <v>6944.4839999999995</v>
      </c>
    </row>
    <row r="428" spans="1:8" x14ac:dyDescent="0.25">
      <c r="A428" s="11" t="s">
        <v>29</v>
      </c>
      <c r="B428" s="11" t="s">
        <v>26</v>
      </c>
      <c r="C428" s="11" t="s">
        <v>10</v>
      </c>
      <c r="D428" s="11" t="s">
        <v>6</v>
      </c>
      <c r="E428" s="7" t="s">
        <v>28</v>
      </c>
      <c r="F428" s="7">
        <v>14620</v>
      </c>
      <c r="G428" s="11">
        <v>20.2</v>
      </c>
      <c r="H428" s="12">
        <f t="shared" si="6"/>
        <v>5906.48</v>
      </c>
    </row>
    <row r="429" spans="1:8" x14ac:dyDescent="0.25">
      <c r="A429" s="11" t="s">
        <v>0</v>
      </c>
      <c r="B429" s="11" t="s">
        <v>19</v>
      </c>
      <c r="C429" s="11" t="s">
        <v>10</v>
      </c>
      <c r="D429" s="11" t="s">
        <v>6</v>
      </c>
      <c r="E429" s="7" t="s">
        <v>28</v>
      </c>
      <c r="H429" s="12">
        <f t="shared" si="6"/>
        <v>0</v>
      </c>
    </row>
    <row r="430" spans="1:8" x14ac:dyDescent="0.25">
      <c r="A430" s="11" t="s">
        <v>14</v>
      </c>
      <c r="B430" s="11" t="s">
        <v>19</v>
      </c>
      <c r="C430" s="11" t="s">
        <v>10</v>
      </c>
      <c r="D430" s="11" t="s">
        <v>6</v>
      </c>
      <c r="E430" s="7" t="s">
        <v>28</v>
      </c>
      <c r="H430" s="12">
        <f t="shared" si="6"/>
        <v>0</v>
      </c>
    </row>
    <row r="431" spans="1:8" x14ac:dyDescent="0.25">
      <c r="A431" s="11" t="s">
        <v>15</v>
      </c>
      <c r="B431" s="11" t="s">
        <v>19</v>
      </c>
      <c r="C431" s="11" t="s">
        <v>10</v>
      </c>
      <c r="D431" s="11" t="s">
        <v>6</v>
      </c>
      <c r="E431" s="7" t="s">
        <v>28</v>
      </c>
      <c r="F431" s="7" t="s">
        <v>31</v>
      </c>
      <c r="H431" s="12" t="e">
        <f t="shared" si="6"/>
        <v>#VALUE!</v>
      </c>
    </row>
    <row r="432" spans="1:8" x14ac:dyDescent="0.25">
      <c r="A432" s="11" t="s">
        <v>5</v>
      </c>
      <c r="B432" s="11" t="s">
        <v>19</v>
      </c>
      <c r="C432" s="11" t="s">
        <v>10</v>
      </c>
      <c r="D432" s="11" t="s">
        <v>6</v>
      </c>
      <c r="E432" s="7" t="s">
        <v>28</v>
      </c>
      <c r="F432" s="7" t="s">
        <v>31</v>
      </c>
      <c r="H432" s="12" t="e">
        <f t="shared" si="6"/>
        <v>#VALUE!</v>
      </c>
    </row>
    <row r="433" spans="1:8" x14ac:dyDescent="0.25">
      <c r="A433" s="11" t="s">
        <v>11</v>
      </c>
      <c r="B433" s="11" t="s">
        <v>19</v>
      </c>
      <c r="C433" s="11" t="s">
        <v>10</v>
      </c>
      <c r="D433" s="11" t="s">
        <v>6</v>
      </c>
      <c r="E433" s="7" t="s">
        <v>28</v>
      </c>
      <c r="F433" s="7" t="s">
        <v>31</v>
      </c>
      <c r="H433" s="12" t="e">
        <f t="shared" si="6"/>
        <v>#VALUE!</v>
      </c>
    </row>
    <row r="434" spans="1:8" x14ac:dyDescent="0.25">
      <c r="A434" s="11" t="s">
        <v>16</v>
      </c>
      <c r="B434" s="11" t="s">
        <v>19</v>
      </c>
      <c r="C434" s="11" t="s">
        <v>10</v>
      </c>
      <c r="D434" s="11" t="s">
        <v>6</v>
      </c>
      <c r="E434" s="7" t="s">
        <v>28</v>
      </c>
      <c r="F434" s="7">
        <v>7795</v>
      </c>
      <c r="G434" s="11">
        <v>29.5</v>
      </c>
      <c r="H434" s="12">
        <f t="shared" si="6"/>
        <v>4599.05</v>
      </c>
    </row>
    <row r="435" spans="1:8" x14ac:dyDescent="0.25">
      <c r="A435" s="11" t="s">
        <v>29</v>
      </c>
      <c r="B435" s="11" t="s">
        <v>19</v>
      </c>
      <c r="C435" s="11" t="s">
        <v>10</v>
      </c>
      <c r="D435" s="11" t="s">
        <v>6</v>
      </c>
      <c r="E435" s="7" t="s">
        <v>28</v>
      </c>
      <c r="F435" s="7" t="s">
        <v>31</v>
      </c>
      <c r="H435" s="12" t="e">
        <f t="shared" si="6"/>
        <v>#VALUE!</v>
      </c>
    </row>
    <row r="436" spans="1:8" x14ac:dyDescent="0.25">
      <c r="A436" s="11" t="s">
        <v>0</v>
      </c>
      <c r="B436" s="11" t="s">
        <v>20</v>
      </c>
      <c r="C436" s="11" t="s">
        <v>10</v>
      </c>
      <c r="D436" s="11" t="s">
        <v>6</v>
      </c>
      <c r="E436" s="7" t="s">
        <v>28</v>
      </c>
      <c r="H436" s="12">
        <f t="shared" si="6"/>
        <v>0</v>
      </c>
    </row>
    <row r="437" spans="1:8" x14ac:dyDescent="0.25">
      <c r="A437" s="11" t="s">
        <v>14</v>
      </c>
      <c r="B437" s="11" t="s">
        <v>20</v>
      </c>
      <c r="C437" s="11" t="s">
        <v>10</v>
      </c>
      <c r="D437" s="11" t="s">
        <v>6</v>
      </c>
      <c r="E437" s="7" t="s">
        <v>28</v>
      </c>
      <c r="H437" s="12">
        <f t="shared" si="6"/>
        <v>0</v>
      </c>
    </row>
    <row r="438" spans="1:8" x14ac:dyDescent="0.25">
      <c r="A438" s="11" t="s">
        <v>15</v>
      </c>
      <c r="B438" s="11" t="s">
        <v>20</v>
      </c>
      <c r="C438" s="11" t="s">
        <v>10</v>
      </c>
      <c r="D438" s="11" t="s">
        <v>6</v>
      </c>
      <c r="E438" s="7" t="s">
        <v>28</v>
      </c>
      <c r="F438" s="7">
        <v>7248</v>
      </c>
      <c r="G438" s="11">
        <v>25.2</v>
      </c>
      <c r="H438" s="12">
        <f t="shared" si="6"/>
        <v>3652.9920000000002</v>
      </c>
    </row>
    <row r="439" spans="1:8" x14ac:dyDescent="0.25">
      <c r="A439" s="11" t="s">
        <v>5</v>
      </c>
      <c r="B439" s="11" t="s">
        <v>20</v>
      </c>
      <c r="C439" s="11" t="s">
        <v>10</v>
      </c>
      <c r="D439" s="11" t="s">
        <v>6</v>
      </c>
      <c r="E439" s="7" t="s">
        <v>28</v>
      </c>
      <c r="F439" s="7">
        <v>15270</v>
      </c>
      <c r="G439" s="11">
        <v>18.600000000000001</v>
      </c>
      <c r="H439" s="12">
        <f t="shared" si="6"/>
        <v>5680.44</v>
      </c>
    </row>
    <row r="440" spans="1:8" x14ac:dyDescent="0.25">
      <c r="A440" s="11" t="s">
        <v>11</v>
      </c>
      <c r="B440" s="11" t="s">
        <v>20</v>
      </c>
      <c r="C440" s="11" t="s">
        <v>10</v>
      </c>
      <c r="D440" s="11" t="s">
        <v>6</v>
      </c>
      <c r="E440" s="7" t="s">
        <v>28</v>
      </c>
      <c r="F440" s="7">
        <v>14548</v>
      </c>
      <c r="G440" s="11">
        <v>23.4</v>
      </c>
      <c r="H440" s="12">
        <f t="shared" si="6"/>
        <v>6808.463999999999</v>
      </c>
    </row>
    <row r="441" spans="1:8" x14ac:dyDescent="0.25">
      <c r="A441" s="11" t="s">
        <v>16</v>
      </c>
      <c r="B441" s="11" t="s">
        <v>20</v>
      </c>
      <c r="C441" s="11" t="s">
        <v>10</v>
      </c>
      <c r="D441" s="11" t="s">
        <v>6</v>
      </c>
      <c r="E441" s="7" t="s">
        <v>28</v>
      </c>
      <c r="F441" s="7">
        <v>11603</v>
      </c>
      <c r="G441" s="11">
        <v>23.5</v>
      </c>
      <c r="H441" s="12">
        <f t="shared" si="6"/>
        <v>5453.41</v>
      </c>
    </row>
    <row r="442" spans="1:8" x14ac:dyDescent="0.25">
      <c r="A442" s="11" t="s">
        <v>29</v>
      </c>
      <c r="B442" s="11" t="s">
        <v>20</v>
      </c>
      <c r="C442" s="11" t="s">
        <v>10</v>
      </c>
      <c r="D442" s="11" t="s">
        <v>6</v>
      </c>
      <c r="E442" s="7" t="s">
        <v>28</v>
      </c>
      <c r="F442" s="7">
        <v>9455</v>
      </c>
      <c r="G442" s="11">
        <v>25.2</v>
      </c>
      <c r="H442" s="12">
        <f t="shared" si="6"/>
        <v>4765.32</v>
      </c>
    </row>
    <row r="443" spans="1:8" x14ac:dyDescent="0.25">
      <c r="A443" s="11" t="s">
        <v>0</v>
      </c>
      <c r="B443" s="11" t="s">
        <v>26</v>
      </c>
      <c r="C443" s="11" t="s">
        <v>23</v>
      </c>
      <c r="D443" s="11" t="s">
        <v>7</v>
      </c>
      <c r="E443" s="7" t="s">
        <v>28</v>
      </c>
      <c r="H443" s="12">
        <f t="shared" si="6"/>
        <v>0</v>
      </c>
    </row>
    <row r="444" spans="1:8" x14ac:dyDescent="0.25">
      <c r="A444" s="11" t="s">
        <v>14</v>
      </c>
      <c r="B444" s="11" t="s">
        <v>26</v>
      </c>
      <c r="C444" s="11" t="s">
        <v>23</v>
      </c>
      <c r="D444" s="11" t="s">
        <v>7</v>
      </c>
      <c r="E444" s="7" t="s">
        <v>28</v>
      </c>
      <c r="H444" s="12">
        <f t="shared" si="6"/>
        <v>0</v>
      </c>
    </row>
    <row r="445" spans="1:8" x14ac:dyDescent="0.25">
      <c r="A445" s="11" t="s">
        <v>15</v>
      </c>
      <c r="B445" s="11" t="s">
        <v>26</v>
      </c>
      <c r="C445" s="11" t="s">
        <v>23</v>
      </c>
      <c r="D445" s="11" t="s">
        <v>7</v>
      </c>
      <c r="E445" s="7" t="s">
        <v>28</v>
      </c>
      <c r="F445" s="7">
        <v>311619</v>
      </c>
      <c r="G445" s="11">
        <v>4.0999999999999996</v>
      </c>
      <c r="H445" s="12">
        <f t="shared" si="6"/>
        <v>25552.757999999998</v>
      </c>
    </row>
    <row r="446" spans="1:8" x14ac:dyDescent="0.25">
      <c r="A446" s="11" t="s">
        <v>5</v>
      </c>
      <c r="B446" s="11" t="s">
        <v>26</v>
      </c>
      <c r="C446" s="11" t="s">
        <v>23</v>
      </c>
      <c r="D446" s="11" t="s">
        <v>7</v>
      </c>
      <c r="E446" s="7" t="s">
        <v>28</v>
      </c>
      <c r="F446" s="7">
        <v>332853</v>
      </c>
      <c r="G446" s="11">
        <v>4.5</v>
      </c>
      <c r="H446" s="12">
        <f t="shared" si="6"/>
        <v>29956.77</v>
      </c>
    </row>
    <row r="447" spans="1:8" x14ac:dyDescent="0.25">
      <c r="A447" s="11" t="s">
        <v>11</v>
      </c>
      <c r="B447" s="11" t="s">
        <v>26</v>
      </c>
      <c r="C447" s="11" t="s">
        <v>23</v>
      </c>
      <c r="D447" s="11" t="s">
        <v>7</v>
      </c>
      <c r="E447" s="7" t="s">
        <v>28</v>
      </c>
      <c r="F447" s="7">
        <v>381050</v>
      </c>
      <c r="G447" s="11">
        <v>4.5999999999999996</v>
      </c>
      <c r="H447" s="12">
        <f t="shared" si="6"/>
        <v>35056.6</v>
      </c>
    </row>
    <row r="448" spans="1:8" x14ac:dyDescent="0.25">
      <c r="A448" s="11" t="s">
        <v>16</v>
      </c>
      <c r="B448" s="11" t="s">
        <v>26</v>
      </c>
      <c r="C448" s="11" t="s">
        <v>23</v>
      </c>
      <c r="D448" s="11" t="s">
        <v>7</v>
      </c>
      <c r="E448" s="7" t="s">
        <v>28</v>
      </c>
      <c r="F448" s="7">
        <v>428912</v>
      </c>
      <c r="G448" s="11">
        <v>4.5</v>
      </c>
      <c r="H448" s="12">
        <f t="shared" si="6"/>
        <v>38602.080000000002</v>
      </c>
    </row>
    <row r="449" spans="1:8" x14ac:dyDescent="0.25">
      <c r="A449" s="11" t="s">
        <v>29</v>
      </c>
      <c r="B449" s="11" t="s">
        <v>26</v>
      </c>
      <c r="C449" s="11" t="s">
        <v>23</v>
      </c>
      <c r="D449" s="11" t="s">
        <v>7</v>
      </c>
      <c r="E449" s="7" t="s">
        <v>28</v>
      </c>
      <c r="F449" s="7">
        <v>488121</v>
      </c>
      <c r="G449" s="11">
        <v>3.9</v>
      </c>
      <c r="H449" s="12">
        <f t="shared" si="6"/>
        <v>38073.437999999995</v>
      </c>
    </row>
    <row r="450" spans="1:8" x14ac:dyDescent="0.25">
      <c r="A450" s="11" t="s">
        <v>0</v>
      </c>
      <c r="B450" s="11" t="s">
        <v>19</v>
      </c>
      <c r="C450" s="11" t="s">
        <v>23</v>
      </c>
      <c r="D450" s="11" t="s">
        <v>7</v>
      </c>
      <c r="E450" s="7" t="s">
        <v>28</v>
      </c>
      <c r="H450" s="12">
        <f t="shared" ref="H450:H513" si="7">2*(G450*F450/100)</f>
        <v>0</v>
      </c>
    </row>
    <row r="451" spans="1:8" x14ac:dyDescent="0.25">
      <c r="A451" s="11" t="s">
        <v>14</v>
      </c>
      <c r="B451" s="11" t="s">
        <v>19</v>
      </c>
      <c r="C451" s="11" t="s">
        <v>23</v>
      </c>
      <c r="D451" s="11" t="s">
        <v>7</v>
      </c>
      <c r="E451" s="7" t="s">
        <v>28</v>
      </c>
      <c r="H451" s="12">
        <f t="shared" si="7"/>
        <v>0</v>
      </c>
    </row>
    <row r="452" spans="1:8" x14ac:dyDescent="0.25">
      <c r="A452" s="11" t="s">
        <v>15</v>
      </c>
      <c r="B452" s="11" t="s">
        <v>19</v>
      </c>
      <c r="C452" s="11" t="s">
        <v>23</v>
      </c>
      <c r="D452" s="11" t="s">
        <v>7</v>
      </c>
      <c r="E452" s="7" t="s">
        <v>28</v>
      </c>
      <c r="F452" s="7">
        <v>150591</v>
      </c>
      <c r="G452" s="11">
        <v>5.9</v>
      </c>
      <c r="H452" s="12">
        <f t="shared" si="7"/>
        <v>17769.738000000001</v>
      </c>
    </row>
    <row r="453" spans="1:8" x14ac:dyDescent="0.25">
      <c r="A453" s="11" t="s">
        <v>5</v>
      </c>
      <c r="B453" s="11" t="s">
        <v>19</v>
      </c>
      <c r="C453" s="11" t="s">
        <v>23</v>
      </c>
      <c r="D453" s="11" t="s">
        <v>7</v>
      </c>
      <c r="E453" s="7" t="s">
        <v>28</v>
      </c>
      <c r="F453" s="7">
        <v>160790</v>
      </c>
      <c r="G453" s="11">
        <v>6.6</v>
      </c>
      <c r="H453" s="12">
        <f t="shared" si="7"/>
        <v>21224.28</v>
      </c>
    </row>
    <row r="454" spans="1:8" x14ac:dyDescent="0.25">
      <c r="A454" s="11" t="s">
        <v>11</v>
      </c>
      <c r="B454" s="11" t="s">
        <v>19</v>
      </c>
      <c r="C454" s="11" t="s">
        <v>23</v>
      </c>
      <c r="D454" s="11" t="s">
        <v>7</v>
      </c>
      <c r="E454" s="7" t="s">
        <v>28</v>
      </c>
      <c r="F454" s="7">
        <v>185926</v>
      </c>
      <c r="G454" s="11">
        <v>7.2</v>
      </c>
      <c r="H454" s="12">
        <f t="shared" si="7"/>
        <v>26773.343999999997</v>
      </c>
    </row>
    <row r="455" spans="1:8" x14ac:dyDescent="0.25">
      <c r="A455" s="11" t="s">
        <v>16</v>
      </c>
      <c r="B455" s="11" t="s">
        <v>19</v>
      </c>
      <c r="C455" s="11" t="s">
        <v>23</v>
      </c>
      <c r="D455" s="11" t="s">
        <v>7</v>
      </c>
      <c r="E455" s="7" t="s">
        <v>28</v>
      </c>
      <c r="F455" s="7">
        <v>185830</v>
      </c>
      <c r="G455" s="11">
        <v>7.6</v>
      </c>
      <c r="H455" s="12">
        <f t="shared" si="7"/>
        <v>28246.16</v>
      </c>
    </row>
    <row r="456" spans="1:8" x14ac:dyDescent="0.25">
      <c r="A456" s="11" t="s">
        <v>29</v>
      </c>
      <c r="B456" s="11" t="s">
        <v>19</v>
      </c>
      <c r="C456" s="11" t="s">
        <v>23</v>
      </c>
      <c r="D456" s="11" t="s">
        <v>7</v>
      </c>
      <c r="E456" s="7" t="s">
        <v>28</v>
      </c>
      <c r="F456" s="7">
        <v>221311</v>
      </c>
      <c r="G456" s="11">
        <v>6.1</v>
      </c>
      <c r="H456" s="12">
        <f t="shared" si="7"/>
        <v>26999.941999999995</v>
      </c>
    </row>
    <row r="457" spans="1:8" x14ac:dyDescent="0.25">
      <c r="A457" s="11" t="s">
        <v>0</v>
      </c>
      <c r="B457" s="11" t="s">
        <v>20</v>
      </c>
      <c r="C457" s="11" t="s">
        <v>23</v>
      </c>
      <c r="D457" s="11" t="s">
        <v>7</v>
      </c>
      <c r="E457" s="7" t="s">
        <v>28</v>
      </c>
      <c r="H457" s="12">
        <f t="shared" si="7"/>
        <v>0</v>
      </c>
    </row>
    <row r="458" spans="1:8" x14ac:dyDescent="0.25">
      <c r="A458" s="11" t="s">
        <v>14</v>
      </c>
      <c r="B458" s="11" t="s">
        <v>20</v>
      </c>
      <c r="C458" s="11" t="s">
        <v>23</v>
      </c>
      <c r="D458" s="11" t="s">
        <v>7</v>
      </c>
      <c r="E458" s="7" t="s">
        <v>28</v>
      </c>
      <c r="H458" s="12">
        <f t="shared" si="7"/>
        <v>0</v>
      </c>
    </row>
    <row r="459" spans="1:8" x14ac:dyDescent="0.25">
      <c r="A459" s="11" t="s">
        <v>15</v>
      </c>
      <c r="B459" s="11" t="s">
        <v>20</v>
      </c>
      <c r="C459" s="11" t="s">
        <v>23</v>
      </c>
      <c r="D459" s="11" t="s">
        <v>7</v>
      </c>
      <c r="E459" s="7" t="s">
        <v>28</v>
      </c>
      <c r="F459" s="7">
        <v>161028</v>
      </c>
      <c r="G459" s="11">
        <v>5.9</v>
      </c>
      <c r="H459" s="12">
        <f t="shared" si="7"/>
        <v>19001.304</v>
      </c>
    </row>
    <row r="460" spans="1:8" x14ac:dyDescent="0.25">
      <c r="A460" s="11" t="s">
        <v>5</v>
      </c>
      <c r="B460" s="11" t="s">
        <v>20</v>
      </c>
      <c r="C460" s="11" t="s">
        <v>23</v>
      </c>
      <c r="D460" s="11" t="s">
        <v>7</v>
      </c>
      <c r="E460" s="7" t="s">
        <v>28</v>
      </c>
      <c r="F460" s="7">
        <v>172063</v>
      </c>
      <c r="G460" s="11">
        <v>6.6</v>
      </c>
      <c r="H460" s="12">
        <f t="shared" si="7"/>
        <v>22712.316000000003</v>
      </c>
    </row>
    <row r="461" spans="1:8" x14ac:dyDescent="0.25">
      <c r="A461" s="11" t="s">
        <v>11</v>
      </c>
      <c r="B461" s="11" t="s">
        <v>20</v>
      </c>
      <c r="C461" s="11" t="s">
        <v>23</v>
      </c>
      <c r="D461" s="11" t="s">
        <v>7</v>
      </c>
      <c r="E461" s="7" t="s">
        <v>28</v>
      </c>
      <c r="F461" s="7">
        <v>195124</v>
      </c>
      <c r="G461" s="11">
        <v>7.2</v>
      </c>
      <c r="H461" s="12">
        <f t="shared" si="7"/>
        <v>28097.856</v>
      </c>
    </row>
    <row r="462" spans="1:8" x14ac:dyDescent="0.25">
      <c r="A462" s="11" t="s">
        <v>16</v>
      </c>
      <c r="B462" s="11" t="s">
        <v>20</v>
      </c>
      <c r="C462" s="11" t="s">
        <v>23</v>
      </c>
      <c r="D462" s="11" t="s">
        <v>7</v>
      </c>
      <c r="E462" s="7" t="s">
        <v>28</v>
      </c>
      <c r="F462" s="7">
        <v>243082</v>
      </c>
      <c r="G462" s="11">
        <v>6.6</v>
      </c>
      <c r="H462" s="12">
        <f t="shared" si="7"/>
        <v>32086.824000000001</v>
      </c>
    </row>
    <row r="463" spans="1:8" x14ac:dyDescent="0.25">
      <c r="A463" s="11" t="s">
        <v>29</v>
      </c>
      <c r="B463" s="11" t="s">
        <v>20</v>
      </c>
      <c r="C463" s="11" t="s">
        <v>23</v>
      </c>
      <c r="D463" s="11" t="s">
        <v>7</v>
      </c>
      <c r="E463" s="7" t="s">
        <v>28</v>
      </c>
      <c r="F463" s="7">
        <v>266810</v>
      </c>
      <c r="G463" s="11">
        <v>5.3</v>
      </c>
      <c r="H463" s="12">
        <f t="shared" si="7"/>
        <v>28281.86</v>
      </c>
    </row>
    <row r="464" spans="1:8" x14ac:dyDescent="0.25">
      <c r="A464" s="11" t="s">
        <v>0</v>
      </c>
      <c r="B464" s="11" t="s">
        <v>26</v>
      </c>
      <c r="C464" s="11" t="s">
        <v>9</v>
      </c>
      <c r="D464" s="11" t="s">
        <v>7</v>
      </c>
      <c r="E464" s="7" t="s">
        <v>28</v>
      </c>
      <c r="H464" s="12">
        <f t="shared" si="7"/>
        <v>0</v>
      </c>
    </row>
    <row r="465" spans="1:8" x14ac:dyDescent="0.25">
      <c r="A465" s="11" t="s">
        <v>14</v>
      </c>
      <c r="B465" s="11" t="s">
        <v>26</v>
      </c>
      <c r="C465" s="11" t="s">
        <v>9</v>
      </c>
      <c r="D465" s="11" t="s">
        <v>7</v>
      </c>
      <c r="E465" s="7" t="s">
        <v>28</v>
      </c>
      <c r="H465" s="12">
        <f t="shared" si="7"/>
        <v>0</v>
      </c>
    </row>
    <row r="466" spans="1:8" x14ac:dyDescent="0.25">
      <c r="A466" s="11" t="s">
        <v>15</v>
      </c>
      <c r="B466" s="11" t="s">
        <v>26</v>
      </c>
      <c r="C466" s="11" t="s">
        <v>9</v>
      </c>
      <c r="D466" s="11" t="s">
        <v>7</v>
      </c>
      <c r="E466" s="7" t="s">
        <v>28</v>
      </c>
      <c r="F466" s="7">
        <v>194086</v>
      </c>
      <c r="G466" s="11">
        <v>5.9</v>
      </c>
      <c r="H466" s="12">
        <f t="shared" si="7"/>
        <v>22902.148000000001</v>
      </c>
    </row>
    <row r="467" spans="1:8" x14ac:dyDescent="0.25">
      <c r="A467" s="11" t="s">
        <v>5</v>
      </c>
      <c r="B467" s="11" t="s">
        <v>26</v>
      </c>
      <c r="C467" s="11" t="s">
        <v>9</v>
      </c>
      <c r="D467" s="11" t="s">
        <v>7</v>
      </c>
      <c r="E467" s="7" t="s">
        <v>28</v>
      </c>
      <c r="F467" s="7">
        <v>212297</v>
      </c>
      <c r="G467" s="11">
        <v>5.7</v>
      </c>
      <c r="H467" s="12">
        <f t="shared" si="7"/>
        <v>24201.858000000004</v>
      </c>
    </row>
    <row r="468" spans="1:8" x14ac:dyDescent="0.25">
      <c r="A468" s="11" t="s">
        <v>11</v>
      </c>
      <c r="B468" s="11" t="s">
        <v>26</v>
      </c>
      <c r="C468" s="11" t="s">
        <v>9</v>
      </c>
      <c r="D468" s="11" t="s">
        <v>7</v>
      </c>
      <c r="E468" s="7" t="s">
        <v>28</v>
      </c>
      <c r="F468" s="7">
        <v>229922</v>
      </c>
      <c r="G468" s="11">
        <v>6.2</v>
      </c>
      <c r="H468" s="12">
        <f t="shared" si="7"/>
        <v>28510.328000000001</v>
      </c>
    </row>
    <row r="469" spans="1:8" x14ac:dyDescent="0.25">
      <c r="A469" s="11" t="s">
        <v>16</v>
      </c>
      <c r="B469" s="11" t="s">
        <v>26</v>
      </c>
      <c r="C469" s="11" t="s">
        <v>9</v>
      </c>
      <c r="D469" s="11" t="s">
        <v>7</v>
      </c>
      <c r="E469" s="7" t="s">
        <v>28</v>
      </c>
      <c r="F469" s="7">
        <v>271888</v>
      </c>
      <c r="G469" s="11">
        <v>5.7</v>
      </c>
      <c r="H469" s="12">
        <f t="shared" si="7"/>
        <v>30995.232000000004</v>
      </c>
    </row>
    <row r="470" spans="1:8" x14ac:dyDescent="0.25">
      <c r="A470" s="11" t="s">
        <v>29</v>
      </c>
      <c r="B470" s="11" t="s">
        <v>26</v>
      </c>
      <c r="C470" s="11" t="s">
        <v>9</v>
      </c>
      <c r="D470" s="11" t="s">
        <v>7</v>
      </c>
      <c r="E470" s="7" t="s">
        <v>28</v>
      </c>
      <c r="F470" s="7">
        <v>319031</v>
      </c>
      <c r="G470" s="11">
        <v>4.8</v>
      </c>
      <c r="H470" s="12">
        <f t="shared" si="7"/>
        <v>30626.976000000002</v>
      </c>
    </row>
    <row r="471" spans="1:8" x14ac:dyDescent="0.25">
      <c r="A471" s="11" t="s">
        <v>0</v>
      </c>
      <c r="B471" s="11" t="s">
        <v>19</v>
      </c>
      <c r="C471" s="11" t="s">
        <v>9</v>
      </c>
      <c r="D471" s="11" t="s">
        <v>7</v>
      </c>
      <c r="E471" s="7" t="s">
        <v>28</v>
      </c>
      <c r="H471" s="12">
        <f t="shared" si="7"/>
        <v>0</v>
      </c>
    </row>
    <row r="472" spans="1:8" x14ac:dyDescent="0.25">
      <c r="A472" s="11" t="s">
        <v>14</v>
      </c>
      <c r="B472" s="11" t="s">
        <v>19</v>
      </c>
      <c r="C472" s="11" t="s">
        <v>9</v>
      </c>
      <c r="D472" s="11" t="s">
        <v>7</v>
      </c>
      <c r="E472" s="7" t="s">
        <v>28</v>
      </c>
      <c r="H472" s="12">
        <f t="shared" si="7"/>
        <v>0</v>
      </c>
    </row>
    <row r="473" spans="1:8" x14ac:dyDescent="0.25">
      <c r="A473" s="11" t="s">
        <v>15</v>
      </c>
      <c r="B473" s="11" t="s">
        <v>19</v>
      </c>
      <c r="C473" s="11" t="s">
        <v>9</v>
      </c>
      <c r="D473" s="11" t="s">
        <v>7</v>
      </c>
      <c r="E473" s="7" t="s">
        <v>28</v>
      </c>
      <c r="F473" s="7">
        <v>103646</v>
      </c>
      <c r="G473" s="11">
        <v>7.3</v>
      </c>
      <c r="H473" s="12">
        <f t="shared" si="7"/>
        <v>15132.315999999999</v>
      </c>
    </row>
    <row r="474" spans="1:8" x14ac:dyDescent="0.25">
      <c r="A474" s="11" t="s">
        <v>5</v>
      </c>
      <c r="B474" s="11" t="s">
        <v>19</v>
      </c>
      <c r="C474" s="11" t="s">
        <v>9</v>
      </c>
      <c r="D474" s="11" t="s">
        <v>7</v>
      </c>
      <c r="E474" s="7" t="s">
        <v>28</v>
      </c>
      <c r="F474" s="7">
        <v>111604</v>
      </c>
      <c r="G474" s="11">
        <v>8.1</v>
      </c>
      <c r="H474" s="12">
        <f t="shared" si="7"/>
        <v>18079.847999999998</v>
      </c>
    </row>
    <row r="475" spans="1:8" x14ac:dyDescent="0.25">
      <c r="A475" s="11" t="s">
        <v>11</v>
      </c>
      <c r="B475" s="11" t="s">
        <v>19</v>
      </c>
      <c r="C475" s="11" t="s">
        <v>9</v>
      </c>
      <c r="D475" s="11" t="s">
        <v>7</v>
      </c>
      <c r="E475" s="7" t="s">
        <v>28</v>
      </c>
      <c r="F475" s="7">
        <v>116554</v>
      </c>
      <c r="G475" s="11">
        <v>9</v>
      </c>
      <c r="H475" s="12">
        <f t="shared" si="7"/>
        <v>20979.72</v>
      </c>
    </row>
    <row r="476" spans="1:8" x14ac:dyDescent="0.25">
      <c r="A476" s="11" t="s">
        <v>16</v>
      </c>
      <c r="B476" s="11" t="s">
        <v>19</v>
      </c>
      <c r="C476" s="11" t="s">
        <v>9</v>
      </c>
      <c r="D476" s="11" t="s">
        <v>7</v>
      </c>
      <c r="E476" s="7" t="s">
        <v>28</v>
      </c>
      <c r="F476" s="7">
        <v>133160</v>
      </c>
      <c r="G476" s="11">
        <v>8.3000000000000007</v>
      </c>
      <c r="H476" s="12">
        <f t="shared" si="7"/>
        <v>22104.560000000001</v>
      </c>
    </row>
    <row r="477" spans="1:8" x14ac:dyDescent="0.25">
      <c r="A477" s="11" t="s">
        <v>29</v>
      </c>
      <c r="B477" s="11" t="s">
        <v>19</v>
      </c>
      <c r="C477" s="11" t="s">
        <v>9</v>
      </c>
      <c r="D477" s="11" t="s">
        <v>7</v>
      </c>
      <c r="E477" s="7" t="s">
        <v>28</v>
      </c>
      <c r="F477" s="7">
        <v>144319</v>
      </c>
      <c r="G477" s="11">
        <v>7.7</v>
      </c>
      <c r="H477" s="12">
        <f t="shared" si="7"/>
        <v>22225.126</v>
      </c>
    </row>
    <row r="478" spans="1:8" x14ac:dyDescent="0.25">
      <c r="A478" s="11" t="s">
        <v>0</v>
      </c>
      <c r="B478" s="11" t="s">
        <v>20</v>
      </c>
      <c r="C478" s="11" t="s">
        <v>9</v>
      </c>
      <c r="D478" s="11" t="s">
        <v>7</v>
      </c>
      <c r="E478" s="7" t="s">
        <v>28</v>
      </c>
      <c r="H478" s="12">
        <f t="shared" si="7"/>
        <v>0</v>
      </c>
    </row>
    <row r="479" spans="1:8" x14ac:dyDescent="0.25">
      <c r="A479" s="11" t="s">
        <v>14</v>
      </c>
      <c r="B479" s="11" t="s">
        <v>20</v>
      </c>
      <c r="C479" s="11" t="s">
        <v>9</v>
      </c>
      <c r="D479" s="11" t="s">
        <v>7</v>
      </c>
      <c r="E479" s="7" t="s">
        <v>28</v>
      </c>
      <c r="H479" s="12">
        <f t="shared" si="7"/>
        <v>0</v>
      </c>
    </row>
    <row r="480" spans="1:8" x14ac:dyDescent="0.25">
      <c r="A480" s="11" t="s">
        <v>15</v>
      </c>
      <c r="B480" s="11" t="s">
        <v>20</v>
      </c>
      <c r="C480" s="11" t="s">
        <v>9</v>
      </c>
      <c r="D480" s="11" t="s">
        <v>7</v>
      </c>
      <c r="E480" s="7" t="s">
        <v>28</v>
      </c>
      <c r="F480" s="7">
        <v>90440</v>
      </c>
      <c r="G480" s="11">
        <v>7.7</v>
      </c>
      <c r="H480" s="12">
        <f t="shared" si="7"/>
        <v>13927.76</v>
      </c>
    </row>
    <row r="481" spans="1:8" x14ac:dyDescent="0.25">
      <c r="A481" s="11" t="s">
        <v>5</v>
      </c>
      <c r="B481" s="11" t="s">
        <v>20</v>
      </c>
      <c r="C481" s="11" t="s">
        <v>9</v>
      </c>
      <c r="D481" s="11" t="s">
        <v>7</v>
      </c>
      <c r="E481" s="7" t="s">
        <v>28</v>
      </c>
      <c r="F481" s="7">
        <v>100693</v>
      </c>
      <c r="G481" s="11">
        <v>8.1</v>
      </c>
      <c r="H481" s="12">
        <f t="shared" si="7"/>
        <v>16312.265999999998</v>
      </c>
    </row>
    <row r="482" spans="1:8" x14ac:dyDescent="0.25">
      <c r="A482" s="11" t="s">
        <v>11</v>
      </c>
      <c r="B482" s="11" t="s">
        <v>20</v>
      </c>
      <c r="C482" s="11" t="s">
        <v>9</v>
      </c>
      <c r="D482" s="11" t="s">
        <v>7</v>
      </c>
      <c r="E482" s="7" t="s">
        <v>28</v>
      </c>
      <c r="F482" s="7">
        <v>113368</v>
      </c>
      <c r="G482" s="11">
        <v>9</v>
      </c>
      <c r="H482" s="12">
        <f t="shared" si="7"/>
        <v>20406.240000000002</v>
      </c>
    </row>
    <row r="483" spans="1:8" x14ac:dyDescent="0.25">
      <c r="A483" s="11" t="s">
        <v>16</v>
      </c>
      <c r="B483" s="11" t="s">
        <v>20</v>
      </c>
      <c r="C483" s="11" t="s">
        <v>9</v>
      </c>
      <c r="D483" s="11" t="s">
        <v>7</v>
      </c>
      <c r="E483" s="7" t="s">
        <v>28</v>
      </c>
      <c r="F483" s="7">
        <v>138728</v>
      </c>
      <c r="G483" s="11">
        <v>8.3000000000000007</v>
      </c>
      <c r="H483" s="12">
        <f t="shared" si="7"/>
        <v>23028.848000000002</v>
      </c>
    </row>
    <row r="484" spans="1:8" x14ac:dyDescent="0.25">
      <c r="A484" s="11" t="s">
        <v>29</v>
      </c>
      <c r="B484" s="11" t="s">
        <v>20</v>
      </c>
      <c r="C484" s="11" t="s">
        <v>9</v>
      </c>
      <c r="D484" s="11" t="s">
        <v>7</v>
      </c>
      <c r="E484" s="7" t="s">
        <v>28</v>
      </c>
      <c r="F484" s="7">
        <v>174712</v>
      </c>
      <c r="G484" s="11">
        <v>7</v>
      </c>
      <c r="H484" s="12">
        <f t="shared" si="7"/>
        <v>24459.68</v>
      </c>
    </row>
    <row r="485" spans="1:8" x14ac:dyDescent="0.25">
      <c r="A485" s="11" t="s">
        <v>0</v>
      </c>
      <c r="B485" s="11" t="s">
        <v>26</v>
      </c>
      <c r="C485" s="11" t="s">
        <v>10</v>
      </c>
      <c r="D485" s="11" t="s">
        <v>7</v>
      </c>
      <c r="E485" s="7" t="s">
        <v>28</v>
      </c>
      <c r="H485" s="12">
        <f t="shared" si="7"/>
        <v>0</v>
      </c>
    </row>
    <row r="486" spans="1:8" x14ac:dyDescent="0.25">
      <c r="A486" s="11" t="s">
        <v>14</v>
      </c>
      <c r="B486" s="11" t="s">
        <v>26</v>
      </c>
      <c r="C486" s="11" t="s">
        <v>10</v>
      </c>
      <c r="D486" s="11" t="s">
        <v>7</v>
      </c>
      <c r="E486" s="7" t="s">
        <v>28</v>
      </c>
      <c r="H486" s="12">
        <f t="shared" si="7"/>
        <v>0</v>
      </c>
    </row>
    <row r="487" spans="1:8" x14ac:dyDescent="0.25">
      <c r="A487" s="11" t="s">
        <v>15</v>
      </c>
      <c r="B487" s="11" t="s">
        <v>26</v>
      </c>
      <c r="C487" s="11" t="s">
        <v>10</v>
      </c>
      <c r="D487" s="11" t="s">
        <v>7</v>
      </c>
      <c r="E487" s="7" t="s">
        <v>28</v>
      </c>
      <c r="F487" s="7">
        <v>117533</v>
      </c>
      <c r="G487" s="11">
        <v>7.3</v>
      </c>
      <c r="H487" s="12">
        <f t="shared" si="7"/>
        <v>17159.817999999999</v>
      </c>
    </row>
    <row r="488" spans="1:8" x14ac:dyDescent="0.25">
      <c r="A488" s="11" t="s">
        <v>5</v>
      </c>
      <c r="B488" s="11" t="s">
        <v>26</v>
      </c>
      <c r="C488" s="11" t="s">
        <v>10</v>
      </c>
      <c r="D488" s="11" t="s">
        <v>7</v>
      </c>
      <c r="E488" s="7" t="s">
        <v>28</v>
      </c>
      <c r="F488" s="7">
        <v>120556</v>
      </c>
      <c r="G488" s="11">
        <v>8.1</v>
      </c>
      <c r="H488" s="12">
        <f t="shared" si="7"/>
        <v>19530.072</v>
      </c>
    </row>
    <row r="489" spans="1:8" x14ac:dyDescent="0.25">
      <c r="A489" s="11" t="s">
        <v>11</v>
      </c>
      <c r="B489" s="11" t="s">
        <v>26</v>
      </c>
      <c r="C489" s="11" t="s">
        <v>10</v>
      </c>
      <c r="D489" s="11" t="s">
        <v>7</v>
      </c>
      <c r="E489" s="7" t="s">
        <v>28</v>
      </c>
      <c r="F489" s="7">
        <v>151128</v>
      </c>
      <c r="G489" s="11">
        <v>7.2</v>
      </c>
      <c r="H489" s="12">
        <f t="shared" si="7"/>
        <v>21762.432000000001</v>
      </c>
    </row>
    <row r="490" spans="1:8" x14ac:dyDescent="0.25">
      <c r="A490" s="11" t="s">
        <v>16</v>
      </c>
      <c r="B490" s="11" t="s">
        <v>26</v>
      </c>
      <c r="C490" s="11" t="s">
        <v>10</v>
      </c>
      <c r="D490" s="11" t="s">
        <v>7</v>
      </c>
      <c r="E490" s="7" t="s">
        <v>28</v>
      </c>
      <c r="F490" s="7">
        <v>157024</v>
      </c>
      <c r="G490" s="11">
        <v>7.6</v>
      </c>
      <c r="H490" s="12">
        <f t="shared" si="7"/>
        <v>23867.647999999997</v>
      </c>
    </row>
    <row r="491" spans="1:8" x14ac:dyDescent="0.25">
      <c r="A491" s="11" t="s">
        <v>29</v>
      </c>
      <c r="B491" s="11" t="s">
        <v>26</v>
      </c>
      <c r="C491" s="11" t="s">
        <v>10</v>
      </c>
      <c r="D491" s="11" t="s">
        <v>7</v>
      </c>
      <c r="E491" s="7" t="s">
        <v>28</v>
      </c>
      <c r="F491" s="7">
        <v>169090</v>
      </c>
      <c r="G491" s="11">
        <v>7</v>
      </c>
      <c r="H491" s="12">
        <f t="shared" si="7"/>
        <v>23672.6</v>
      </c>
    </row>
    <row r="492" spans="1:8" x14ac:dyDescent="0.25">
      <c r="A492" s="11" t="s">
        <v>0</v>
      </c>
      <c r="B492" s="11" t="s">
        <v>19</v>
      </c>
      <c r="C492" s="11" t="s">
        <v>10</v>
      </c>
      <c r="D492" s="11" t="s">
        <v>7</v>
      </c>
      <c r="E492" s="7" t="s">
        <v>28</v>
      </c>
      <c r="H492" s="12">
        <f t="shared" si="7"/>
        <v>0</v>
      </c>
    </row>
    <row r="493" spans="1:8" x14ac:dyDescent="0.25">
      <c r="A493" s="11" t="s">
        <v>14</v>
      </c>
      <c r="B493" s="11" t="s">
        <v>19</v>
      </c>
      <c r="C493" s="11" t="s">
        <v>10</v>
      </c>
      <c r="D493" s="11" t="s">
        <v>7</v>
      </c>
      <c r="E493" s="7" t="s">
        <v>28</v>
      </c>
      <c r="H493" s="12">
        <f t="shared" si="7"/>
        <v>0</v>
      </c>
    </row>
    <row r="494" spans="1:8" x14ac:dyDescent="0.25">
      <c r="A494" s="11" t="s">
        <v>15</v>
      </c>
      <c r="B494" s="11" t="s">
        <v>19</v>
      </c>
      <c r="C494" s="11" t="s">
        <v>10</v>
      </c>
      <c r="D494" s="11" t="s">
        <v>7</v>
      </c>
      <c r="E494" s="7" t="s">
        <v>28</v>
      </c>
      <c r="F494" s="7">
        <v>46945</v>
      </c>
      <c r="G494" s="11">
        <v>11</v>
      </c>
      <c r="H494" s="12">
        <f t="shared" si="7"/>
        <v>10327.9</v>
      </c>
    </row>
    <row r="495" spans="1:8" x14ac:dyDescent="0.25">
      <c r="A495" s="11" t="s">
        <v>5</v>
      </c>
      <c r="B495" s="11" t="s">
        <v>19</v>
      </c>
      <c r="C495" s="11" t="s">
        <v>10</v>
      </c>
      <c r="D495" s="11" t="s">
        <v>7</v>
      </c>
      <c r="E495" s="7" t="s">
        <v>28</v>
      </c>
      <c r="F495" s="7">
        <v>49186</v>
      </c>
      <c r="G495" s="11">
        <v>2.2999999999999998</v>
      </c>
      <c r="H495" s="12">
        <f t="shared" si="7"/>
        <v>2262.5559999999996</v>
      </c>
    </row>
    <row r="496" spans="1:8" x14ac:dyDescent="0.25">
      <c r="A496" s="11" t="s">
        <v>11</v>
      </c>
      <c r="B496" s="11" t="s">
        <v>19</v>
      </c>
      <c r="C496" s="11" t="s">
        <v>10</v>
      </c>
      <c r="D496" s="11" t="s">
        <v>7</v>
      </c>
      <c r="E496" s="7" t="s">
        <v>28</v>
      </c>
      <c r="F496" s="7">
        <v>69372</v>
      </c>
      <c r="G496" s="11">
        <v>11.2</v>
      </c>
      <c r="H496" s="12">
        <f t="shared" si="7"/>
        <v>15539.327999999998</v>
      </c>
    </row>
    <row r="497" spans="1:8" x14ac:dyDescent="0.25">
      <c r="A497" s="11" t="s">
        <v>16</v>
      </c>
      <c r="B497" s="11" t="s">
        <v>19</v>
      </c>
      <c r="C497" s="11" t="s">
        <v>10</v>
      </c>
      <c r="D497" s="11" t="s">
        <v>7</v>
      </c>
      <c r="E497" s="7" t="s">
        <v>28</v>
      </c>
      <c r="F497" s="7">
        <v>52670</v>
      </c>
      <c r="G497" s="11">
        <v>13.4</v>
      </c>
      <c r="H497" s="12">
        <f t="shared" si="7"/>
        <v>14115.56</v>
      </c>
    </row>
    <row r="498" spans="1:8" x14ac:dyDescent="0.25">
      <c r="A498" s="11" t="s">
        <v>29</v>
      </c>
      <c r="B498" s="11" t="s">
        <v>19</v>
      </c>
      <c r="C498" s="11" t="s">
        <v>10</v>
      </c>
      <c r="D498" s="11" t="s">
        <v>7</v>
      </c>
      <c r="E498" s="7" t="s">
        <v>28</v>
      </c>
      <c r="F498" s="7">
        <v>76992</v>
      </c>
      <c r="G498" s="11">
        <v>10.1</v>
      </c>
      <c r="H498" s="12">
        <f t="shared" si="7"/>
        <v>15552.383999999998</v>
      </c>
    </row>
    <row r="499" spans="1:8" x14ac:dyDescent="0.25">
      <c r="A499" s="11" t="s">
        <v>0</v>
      </c>
      <c r="B499" s="11" t="s">
        <v>20</v>
      </c>
      <c r="C499" s="11" t="s">
        <v>10</v>
      </c>
      <c r="D499" s="11" t="s">
        <v>7</v>
      </c>
      <c r="E499" s="7" t="s">
        <v>28</v>
      </c>
      <c r="H499" s="12">
        <f t="shared" si="7"/>
        <v>0</v>
      </c>
    </row>
    <row r="500" spans="1:8" x14ac:dyDescent="0.25">
      <c r="A500" s="11" t="s">
        <v>14</v>
      </c>
      <c r="B500" s="11" t="s">
        <v>20</v>
      </c>
      <c r="C500" s="11" t="s">
        <v>10</v>
      </c>
      <c r="D500" s="11" t="s">
        <v>7</v>
      </c>
      <c r="E500" s="7" t="s">
        <v>28</v>
      </c>
      <c r="H500" s="12">
        <f t="shared" si="7"/>
        <v>0</v>
      </c>
    </row>
    <row r="501" spans="1:8" x14ac:dyDescent="0.25">
      <c r="A501" s="11" t="s">
        <v>15</v>
      </c>
      <c r="B501" s="11" t="s">
        <v>20</v>
      </c>
      <c r="C501" s="11" t="s">
        <v>10</v>
      </c>
      <c r="D501" s="11" t="s">
        <v>7</v>
      </c>
      <c r="E501" s="7" t="s">
        <v>28</v>
      </c>
      <c r="F501" s="7">
        <v>70588</v>
      </c>
      <c r="G501" s="11">
        <v>8.8000000000000007</v>
      </c>
      <c r="H501" s="12">
        <f t="shared" si="7"/>
        <v>12423.488000000001</v>
      </c>
    </row>
    <row r="502" spans="1:8" x14ac:dyDescent="0.25">
      <c r="A502" s="11" t="s">
        <v>5</v>
      </c>
      <c r="B502" s="11" t="s">
        <v>20</v>
      </c>
      <c r="C502" s="11" t="s">
        <v>10</v>
      </c>
      <c r="D502" s="11" t="s">
        <v>7</v>
      </c>
      <c r="E502" s="7" t="s">
        <v>28</v>
      </c>
      <c r="F502" s="7">
        <v>71370</v>
      </c>
      <c r="G502" s="11">
        <v>9.8000000000000007</v>
      </c>
      <c r="H502" s="12">
        <f t="shared" si="7"/>
        <v>13988.52</v>
      </c>
    </row>
    <row r="503" spans="1:8" x14ac:dyDescent="0.25">
      <c r="A503" s="11" t="s">
        <v>11</v>
      </c>
      <c r="B503" s="11" t="s">
        <v>20</v>
      </c>
      <c r="C503" s="11" t="s">
        <v>10</v>
      </c>
      <c r="D503" s="11" t="s">
        <v>7</v>
      </c>
      <c r="E503" s="7" t="s">
        <v>28</v>
      </c>
      <c r="F503" s="7">
        <v>81756</v>
      </c>
      <c r="G503" s="11">
        <v>10</v>
      </c>
      <c r="H503" s="12">
        <f t="shared" si="7"/>
        <v>16351.2</v>
      </c>
    </row>
    <row r="504" spans="1:8" x14ac:dyDescent="0.25">
      <c r="A504" s="11" t="s">
        <v>16</v>
      </c>
      <c r="B504" s="11" t="s">
        <v>20</v>
      </c>
      <c r="C504" s="11" t="s">
        <v>10</v>
      </c>
      <c r="D504" s="11" t="s">
        <v>7</v>
      </c>
      <c r="E504" s="7" t="s">
        <v>28</v>
      </c>
      <c r="F504" s="7">
        <v>104354</v>
      </c>
      <c r="G504" s="11">
        <v>9.3000000000000007</v>
      </c>
      <c r="H504" s="12">
        <f t="shared" si="7"/>
        <v>19409.844000000001</v>
      </c>
    </row>
    <row r="505" spans="1:8" x14ac:dyDescent="0.25">
      <c r="A505" s="11" t="s">
        <v>29</v>
      </c>
      <c r="B505" s="11" t="s">
        <v>20</v>
      </c>
      <c r="C505" s="11" t="s">
        <v>10</v>
      </c>
      <c r="D505" s="11" t="s">
        <v>7</v>
      </c>
      <c r="E505" s="7" t="s">
        <v>28</v>
      </c>
      <c r="F505" s="7">
        <v>92098</v>
      </c>
      <c r="G505" s="11">
        <v>9.1999999999999993</v>
      </c>
      <c r="H505" s="12">
        <f t="shared" si="7"/>
        <v>16946.031999999999</v>
      </c>
    </row>
    <row r="506" spans="1:8" x14ac:dyDescent="0.25">
      <c r="A506" s="11" t="s">
        <v>0</v>
      </c>
      <c r="B506" s="11" t="s">
        <v>26</v>
      </c>
      <c r="C506" s="11" t="s">
        <v>23</v>
      </c>
      <c r="D506" s="11" t="s">
        <v>6</v>
      </c>
      <c r="E506" s="7" t="s">
        <v>2</v>
      </c>
      <c r="F506" s="7">
        <v>157201</v>
      </c>
      <c r="G506" s="11">
        <v>5</v>
      </c>
      <c r="H506" s="12">
        <f t="shared" si="7"/>
        <v>15720.1</v>
      </c>
    </row>
    <row r="507" spans="1:8" x14ac:dyDescent="0.25">
      <c r="A507" s="11" t="s">
        <v>14</v>
      </c>
      <c r="B507" s="11" t="s">
        <v>26</v>
      </c>
      <c r="C507" s="11" t="s">
        <v>23</v>
      </c>
      <c r="D507" s="11" t="s">
        <v>6</v>
      </c>
      <c r="E507" s="7" t="s">
        <v>2</v>
      </c>
      <c r="F507" s="7">
        <v>122299</v>
      </c>
      <c r="G507" s="11">
        <v>6.5</v>
      </c>
      <c r="H507" s="12">
        <f t="shared" si="7"/>
        <v>15898.87</v>
      </c>
    </row>
    <row r="508" spans="1:8" x14ac:dyDescent="0.25">
      <c r="A508" s="11" t="s">
        <v>15</v>
      </c>
      <c r="B508" s="11" t="s">
        <v>26</v>
      </c>
      <c r="C508" s="11" t="s">
        <v>23</v>
      </c>
      <c r="D508" s="11" t="s">
        <v>6</v>
      </c>
      <c r="E508" s="7" t="s">
        <v>2</v>
      </c>
      <c r="F508" s="7">
        <v>93048</v>
      </c>
      <c r="G508" s="11">
        <v>6.9</v>
      </c>
      <c r="H508" s="12">
        <f t="shared" si="7"/>
        <v>12840.624000000002</v>
      </c>
    </row>
    <row r="509" spans="1:8" x14ac:dyDescent="0.25">
      <c r="A509" s="11" t="s">
        <v>5</v>
      </c>
      <c r="B509" s="11" t="s">
        <v>26</v>
      </c>
      <c r="C509" s="11" t="s">
        <v>23</v>
      </c>
      <c r="D509" s="11" t="s">
        <v>6</v>
      </c>
      <c r="E509" s="7" t="s">
        <v>2</v>
      </c>
      <c r="F509" s="7">
        <v>66645</v>
      </c>
      <c r="G509" s="11">
        <v>8.9</v>
      </c>
      <c r="H509" s="12">
        <f t="shared" si="7"/>
        <v>11862.81</v>
      </c>
    </row>
    <row r="510" spans="1:8" x14ac:dyDescent="0.25">
      <c r="A510" s="11" t="s">
        <v>11</v>
      </c>
      <c r="B510" s="11" t="s">
        <v>26</v>
      </c>
      <c r="C510" s="11" t="s">
        <v>23</v>
      </c>
      <c r="D510" s="11" t="s">
        <v>6</v>
      </c>
      <c r="E510" s="7" t="s">
        <v>2</v>
      </c>
      <c r="F510" s="7">
        <v>54086</v>
      </c>
      <c r="G510" s="11">
        <v>12.3</v>
      </c>
      <c r="H510" s="12">
        <f t="shared" si="7"/>
        <v>13305.156000000001</v>
      </c>
    </row>
    <row r="511" spans="1:8" x14ac:dyDescent="0.25">
      <c r="A511" s="11" t="s">
        <v>16</v>
      </c>
      <c r="B511" s="11" t="s">
        <v>26</v>
      </c>
      <c r="C511" s="11" t="s">
        <v>23</v>
      </c>
      <c r="D511" s="11" t="s">
        <v>6</v>
      </c>
      <c r="E511" s="7" t="s">
        <v>2</v>
      </c>
      <c r="F511" s="7">
        <v>43480</v>
      </c>
      <c r="G511" s="11">
        <v>12.3</v>
      </c>
      <c r="H511" s="12">
        <f t="shared" si="7"/>
        <v>10696.08</v>
      </c>
    </row>
    <row r="512" spans="1:8" x14ac:dyDescent="0.25">
      <c r="A512" s="11" t="s">
        <v>29</v>
      </c>
      <c r="B512" s="11" t="s">
        <v>26</v>
      </c>
      <c r="C512" s="11" t="s">
        <v>23</v>
      </c>
      <c r="D512" s="11" t="s">
        <v>6</v>
      </c>
      <c r="E512" s="7" t="s">
        <v>2</v>
      </c>
      <c r="F512" s="7">
        <v>30308</v>
      </c>
      <c r="G512" s="11">
        <v>13.8</v>
      </c>
      <c r="H512" s="12">
        <f t="shared" si="7"/>
        <v>8365.0079999999998</v>
      </c>
    </row>
    <row r="513" spans="1:8" x14ac:dyDescent="0.25">
      <c r="A513" s="11" t="s">
        <v>0</v>
      </c>
      <c r="B513" s="11" t="s">
        <v>19</v>
      </c>
      <c r="C513" s="11" t="s">
        <v>23</v>
      </c>
      <c r="D513" s="11" t="s">
        <v>6</v>
      </c>
      <c r="E513" s="7" t="s">
        <v>2</v>
      </c>
      <c r="F513" s="7">
        <v>96858</v>
      </c>
      <c r="G513" s="11">
        <v>6.4</v>
      </c>
      <c r="H513" s="12">
        <f t="shared" si="7"/>
        <v>12397.824000000001</v>
      </c>
    </row>
    <row r="514" spans="1:8" x14ac:dyDescent="0.25">
      <c r="A514" s="11" t="s">
        <v>14</v>
      </c>
      <c r="B514" s="11" t="s">
        <v>19</v>
      </c>
      <c r="C514" s="11" t="s">
        <v>23</v>
      </c>
      <c r="D514" s="11" t="s">
        <v>6</v>
      </c>
      <c r="E514" s="7" t="s">
        <v>2</v>
      </c>
      <c r="F514" s="7">
        <v>71490</v>
      </c>
      <c r="G514" s="11">
        <v>7.8</v>
      </c>
      <c r="H514" s="12">
        <f t="shared" ref="H514:H577" si="8">2*(G514*F514/100)</f>
        <v>11152.44</v>
      </c>
    </row>
    <row r="515" spans="1:8" x14ac:dyDescent="0.25">
      <c r="A515" s="11" t="s">
        <v>15</v>
      </c>
      <c r="B515" s="11" t="s">
        <v>19</v>
      </c>
      <c r="C515" s="11" t="s">
        <v>23</v>
      </c>
      <c r="D515" s="11" t="s">
        <v>6</v>
      </c>
      <c r="E515" s="7" t="s">
        <v>2</v>
      </c>
      <c r="F515" s="7">
        <v>56030</v>
      </c>
      <c r="G515" s="11">
        <v>8.9</v>
      </c>
      <c r="H515" s="12">
        <f t="shared" si="8"/>
        <v>9973.34</v>
      </c>
    </row>
    <row r="516" spans="1:8" x14ac:dyDescent="0.25">
      <c r="A516" s="11" t="s">
        <v>5</v>
      </c>
      <c r="B516" s="11" t="s">
        <v>19</v>
      </c>
      <c r="C516" s="11" t="s">
        <v>23</v>
      </c>
      <c r="D516" s="11" t="s">
        <v>6</v>
      </c>
      <c r="E516" s="7" t="s">
        <v>2</v>
      </c>
      <c r="F516" s="7">
        <v>44328</v>
      </c>
      <c r="G516" s="11">
        <v>11.3</v>
      </c>
      <c r="H516" s="12">
        <f t="shared" si="8"/>
        <v>10018.128000000001</v>
      </c>
    </row>
    <row r="517" spans="1:8" x14ac:dyDescent="0.25">
      <c r="A517" s="11" t="s">
        <v>11</v>
      </c>
      <c r="B517" s="11" t="s">
        <v>19</v>
      </c>
      <c r="C517" s="11" t="s">
        <v>23</v>
      </c>
      <c r="D517" s="11" t="s">
        <v>6</v>
      </c>
      <c r="E517" s="7" t="s">
        <v>2</v>
      </c>
      <c r="F517" s="7">
        <v>36621</v>
      </c>
      <c r="G517" s="11">
        <v>14.8</v>
      </c>
      <c r="H517" s="12">
        <f t="shared" si="8"/>
        <v>10839.816000000001</v>
      </c>
    </row>
    <row r="518" spans="1:8" x14ac:dyDescent="0.25">
      <c r="A518" s="11" t="s">
        <v>16</v>
      </c>
      <c r="B518" s="11" t="s">
        <v>19</v>
      </c>
      <c r="C518" s="11" t="s">
        <v>23</v>
      </c>
      <c r="D518" s="11" t="s">
        <v>6</v>
      </c>
      <c r="E518" s="7" t="s">
        <v>2</v>
      </c>
      <c r="F518" s="7">
        <v>25440</v>
      </c>
      <c r="G518" s="11">
        <v>15.6</v>
      </c>
      <c r="H518" s="12">
        <f t="shared" si="8"/>
        <v>7937.28</v>
      </c>
    </row>
    <row r="519" spans="1:8" x14ac:dyDescent="0.25">
      <c r="A519" s="11" t="s">
        <v>29</v>
      </c>
      <c r="B519" s="11" t="s">
        <v>19</v>
      </c>
      <c r="C519" s="11" t="s">
        <v>23</v>
      </c>
      <c r="D519" s="11" t="s">
        <v>6</v>
      </c>
      <c r="E519" s="7" t="s">
        <v>2</v>
      </c>
      <c r="F519" s="7">
        <v>20397</v>
      </c>
      <c r="G519" s="11">
        <v>16.899999999999999</v>
      </c>
      <c r="H519" s="12">
        <f t="shared" si="8"/>
        <v>6894.1859999999997</v>
      </c>
    </row>
    <row r="520" spans="1:8" x14ac:dyDescent="0.25">
      <c r="A520" s="11" t="s">
        <v>0</v>
      </c>
      <c r="B520" s="11" t="s">
        <v>20</v>
      </c>
      <c r="C520" s="11" t="s">
        <v>23</v>
      </c>
      <c r="D520" s="11" t="s">
        <v>6</v>
      </c>
      <c r="E520" s="7" t="s">
        <v>2</v>
      </c>
      <c r="F520" s="7">
        <v>60343</v>
      </c>
      <c r="G520" s="11">
        <v>8</v>
      </c>
      <c r="H520" s="12">
        <f t="shared" si="8"/>
        <v>9654.8799999999992</v>
      </c>
    </row>
    <row r="521" spans="1:8" x14ac:dyDescent="0.25">
      <c r="A521" s="11" t="s">
        <v>14</v>
      </c>
      <c r="B521" s="11" t="s">
        <v>20</v>
      </c>
      <c r="C521" s="11" t="s">
        <v>23</v>
      </c>
      <c r="D521" s="11" t="s">
        <v>6</v>
      </c>
      <c r="E521" s="7" t="s">
        <v>2</v>
      </c>
      <c r="F521" s="7">
        <v>50809</v>
      </c>
      <c r="G521" s="11">
        <v>9.4</v>
      </c>
      <c r="H521" s="12">
        <f t="shared" si="8"/>
        <v>9552.0920000000006</v>
      </c>
    </row>
    <row r="522" spans="1:8" x14ac:dyDescent="0.25">
      <c r="A522" s="11" t="s">
        <v>15</v>
      </c>
      <c r="B522" s="11" t="s">
        <v>20</v>
      </c>
      <c r="C522" s="11" t="s">
        <v>23</v>
      </c>
      <c r="D522" s="11" t="s">
        <v>6</v>
      </c>
      <c r="E522" s="7" t="s">
        <v>2</v>
      </c>
      <c r="F522" s="7">
        <v>37018</v>
      </c>
      <c r="G522" s="11">
        <v>11.2</v>
      </c>
      <c r="H522" s="12">
        <f t="shared" si="8"/>
        <v>8292.0319999999992</v>
      </c>
    </row>
    <row r="523" spans="1:8" x14ac:dyDescent="0.25">
      <c r="A523" s="11" t="s">
        <v>5</v>
      </c>
      <c r="B523" s="11" t="s">
        <v>20</v>
      </c>
      <c r="C523" s="11" t="s">
        <v>23</v>
      </c>
      <c r="D523" s="11" t="s">
        <v>6</v>
      </c>
      <c r="E523" s="7" t="s">
        <v>2</v>
      </c>
      <c r="F523" s="7">
        <v>22317</v>
      </c>
      <c r="G523" s="11">
        <v>15.4</v>
      </c>
      <c r="H523" s="12">
        <f t="shared" si="8"/>
        <v>6873.6359999999995</v>
      </c>
    </row>
    <row r="524" spans="1:8" x14ac:dyDescent="0.25">
      <c r="A524" s="11" t="s">
        <v>11</v>
      </c>
      <c r="B524" s="11" t="s">
        <v>20</v>
      </c>
      <c r="C524" s="11" t="s">
        <v>23</v>
      </c>
      <c r="D524" s="11" t="s">
        <v>6</v>
      </c>
      <c r="E524" s="7" t="s">
        <v>2</v>
      </c>
      <c r="F524" s="7">
        <v>17465</v>
      </c>
      <c r="G524" s="11">
        <v>21.2</v>
      </c>
      <c r="H524" s="12">
        <f t="shared" si="8"/>
        <v>7405.16</v>
      </c>
    </row>
    <row r="525" spans="1:8" x14ac:dyDescent="0.25">
      <c r="A525" s="11" t="s">
        <v>16</v>
      </c>
      <c r="B525" s="11" t="s">
        <v>20</v>
      </c>
      <c r="C525" s="11" t="s">
        <v>23</v>
      </c>
      <c r="D525" s="11" t="s">
        <v>6</v>
      </c>
      <c r="E525" s="7" t="s">
        <v>2</v>
      </c>
      <c r="F525" s="7">
        <v>18040</v>
      </c>
      <c r="G525" s="11">
        <v>18.399999999999999</v>
      </c>
      <c r="H525" s="12">
        <f t="shared" si="8"/>
        <v>6638.72</v>
      </c>
    </row>
    <row r="526" spans="1:8" x14ac:dyDescent="0.25">
      <c r="A526" s="11" t="s">
        <v>29</v>
      </c>
      <c r="B526" s="11" t="s">
        <v>20</v>
      </c>
      <c r="C526" s="11" t="s">
        <v>23</v>
      </c>
      <c r="D526" s="11" t="s">
        <v>6</v>
      </c>
      <c r="E526" s="7" t="s">
        <v>2</v>
      </c>
      <c r="F526" s="7">
        <v>9911</v>
      </c>
      <c r="G526" s="11">
        <v>25.2</v>
      </c>
      <c r="H526" s="12">
        <f t="shared" si="8"/>
        <v>4995.1439999999993</v>
      </c>
    </row>
    <row r="527" spans="1:8" x14ac:dyDescent="0.25">
      <c r="A527" s="11" t="s">
        <v>0</v>
      </c>
      <c r="B527" s="11" t="s">
        <v>26</v>
      </c>
      <c r="C527" s="11" t="s">
        <v>9</v>
      </c>
      <c r="D527" s="11" t="s">
        <v>6</v>
      </c>
      <c r="E527" s="7" t="s">
        <v>2</v>
      </c>
      <c r="F527" s="7">
        <v>83782</v>
      </c>
      <c r="G527" s="11">
        <v>6.8</v>
      </c>
      <c r="H527" s="12">
        <f t="shared" si="8"/>
        <v>11394.351999999999</v>
      </c>
    </row>
    <row r="528" spans="1:8" x14ac:dyDescent="0.25">
      <c r="A528" s="11" t="s">
        <v>14</v>
      </c>
      <c r="B528" s="11" t="s">
        <v>26</v>
      </c>
      <c r="C528" s="11" t="s">
        <v>9</v>
      </c>
      <c r="D528" s="11" t="s">
        <v>6</v>
      </c>
      <c r="E528" s="7" t="s">
        <v>2</v>
      </c>
      <c r="F528" s="7">
        <v>68166</v>
      </c>
      <c r="G528" s="11">
        <v>8.1999999999999993</v>
      </c>
      <c r="H528" s="12">
        <f t="shared" si="8"/>
        <v>11179.223999999998</v>
      </c>
    </row>
    <row r="529" spans="1:8" x14ac:dyDescent="0.25">
      <c r="A529" s="11" t="s">
        <v>15</v>
      </c>
      <c r="B529" s="11" t="s">
        <v>26</v>
      </c>
      <c r="C529" s="11" t="s">
        <v>9</v>
      </c>
      <c r="D529" s="11" t="s">
        <v>6</v>
      </c>
      <c r="E529" s="7" t="s">
        <v>2</v>
      </c>
      <c r="F529" s="7">
        <v>47908</v>
      </c>
      <c r="G529" s="11">
        <v>9.9</v>
      </c>
      <c r="H529" s="12">
        <f t="shared" si="8"/>
        <v>9485.7839999999997</v>
      </c>
    </row>
    <row r="530" spans="1:8" x14ac:dyDescent="0.25">
      <c r="A530" s="11" t="s">
        <v>5</v>
      </c>
      <c r="B530" s="11" t="s">
        <v>26</v>
      </c>
      <c r="C530" s="11" t="s">
        <v>9</v>
      </c>
      <c r="D530" s="11" t="s">
        <v>6</v>
      </c>
      <c r="E530" s="7" t="s">
        <v>2</v>
      </c>
      <c r="F530" s="7">
        <v>37067</v>
      </c>
      <c r="G530" s="11">
        <v>12.1</v>
      </c>
      <c r="H530" s="12">
        <f t="shared" si="8"/>
        <v>8970.2139999999999</v>
      </c>
    </row>
    <row r="531" spans="1:8" x14ac:dyDescent="0.25">
      <c r="A531" s="11" t="s">
        <v>11</v>
      </c>
      <c r="B531" s="11" t="s">
        <v>26</v>
      </c>
      <c r="C531" s="11" t="s">
        <v>9</v>
      </c>
      <c r="D531" s="11" t="s">
        <v>6</v>
      </c>
      <c r="E531" s="7" t="s">
        <v>2</v>
      </c>
      <c r="F531" s="7">
        <v>32839</v>
      </c>
      <c r="G531" s="11">
        <v>16</v>
      </c>
      <c r="H531" s="12">
        <f t="shared" si="8"/>
        <v>10508.48</v>
      </c>
    </row>
    <row r="532" spans="1:8" x14ac:dyDescent="0.25">
      <c r="A532" s="11" t="s">
        <v>16</v>
      </c>
      <c r="B532" s="11" t="s">
        <v>26</v>
      </c>
      <c r="C532" s="11" t="s">
        <v>9</v>
      </c>
      <c r="D532" s="11" t="s">
        <v>6</v>
      </c>
      <c r="E532" s="7" t="s">
        <v>2</v>
      </c>
      <c r="F532" s="7">
        <v>25632</v>
      </c>
      <c r="G532" s="11">
        <v>15.6</v>
      </c>
      <c r="H532" s="12">
        <f t="shared" si="8"/>
        <v>7997.1840000000002</v>
      </c>
    </row>
    <row r="533" spans="1:8" x14ac:dyDescent="0.25">
      <c r="A533" s="11" t="s">
        <v>29</v>
      </c>
      <c r="B533" s="11" t="s">
        <v>26</v>
      </c>
      <c r="C533" s="11" t="s">
        <v>9</v>
      </c>
      <c r="D533" s="11" t="s">
        <v>6</v>
      </c>
      <c r="E533" s="7" t="s">
        <v>2</v>
      </c>
      <c r="F533" s="7">
        <v>15088</v>
      </c>
      <c r="G533" s="11">
        <v>19.600000000000001</v>
      </c>
      <c r="H533" s="12">
        <f t="shared" si="8"/>
        <v>5914.496000000001</v>
      </c>
    </row>
    <row r="534" spans="1:8" x14ac:dyDescent="0.25">
      <c r="A534" s="11" t="s">
        <v>0</v>
      </c>
      <c r="B534" s="11" t="s">
        <v>19</v>
      </c>
      <c r="C534" s="11" t="s">
        <v>9</v>
      </c>
      <c r="D534" s="11" t="s">
        <v>6</v>
      </c>
      <c r="E534" s="7" t="s">
        <v>2</v>
      </c>
      <c r="F534" s="7">
        <v>47895</v>
      </c>
      <c r="G534" s="11">
        <v>9.3000000000000007</v>
      </c>
      <c r="H534" s="12">
        <f t="shared" si="8"/>
        <v>8908.4700000000012</v>
      </c>
    </row>
    <row r="535" spans="1:8" x14ac:dyDescent="0.25">
      <c r="A535" s="11" t="s">
        <v>14</v>
      </c>
      <c r="B535" s="11" t="s">
        <v>19</v>
      </c>
      <c r="C535" s="11" t="s">
        <v>9</v>
      </c>
      <c r="D535" s="11" t="s">
        <v>6</v>
      </c>
      <c r="E535" s="7" t="s">
        <v>2</v>
      </c>
      <c r="F535" s="7">
        <v>39368</v>
      </c>
      <c r="G535" s="11">
        <v>11.2</v>
      </c>
      <c r="H535" s="12">
        <f t="shared" si="8"/>
        <v>8818.4319999999989</v>
      </c>
    </row>
    <row r="536" spans="1:8" x14ac:dyDescent="0.25">
      <c r="A536" s="11" t="s">
        <v>15</v>
      </c>
      <c r="B536" s="11" t="s">
        <v>19</v>
      </c>
      <c r="C536" s="11" t="s">
        <v>9</v>
      </c>
      <c r="D536" s="11" t="s">
        <v>6</v>
      </c>
      <c r="E536" s="7" t="s">
        <v>2</v>
      </c>
      <c r="F536" s="7">
        <v>29111</v>
      </c>
      <c r="G536" s="11">
        <v>13.3</v>
      </c>
      <c r="H536" s="12">
        <f t="shared" si="8"/>
        <v>7743.5260000000007</v>
      </c>
    </row>
    <row r="537" spans="1:8" x14ac:dyDescent="0.25">
      <c r="A537" s="11" t="s">
        <v>5</v>
      </c>
      <c r="B537" s="11" t="s">
        <v>19</v>
      </c>
      <c r="C537" s="11" t="s">
        <v>9</v>
      </c>
      <c r="D537" s="11" t="s">
        <v>6</v>
      </c>
      <c r="E537" s="7" t="s">
        <v>2</v>
      </c>
      <c r="F537" s="7">
        <v>24426</v>
      </c>
      <c r="G537" s="11">
        <v>14.7</v>
      </c>
      <c r="H537" s="12">
        <f t="shared" si="8"/>
        <v>7181.2440000000006</v>
      </c>
    </row>
    <row r="538" spans="1:8" x14ac:dyDescent="0.25">
      <c r="A538" s="11" t="s">
        <v>11</v>
      </c>
      <c r="B538" s="11" t="s">
        <v>19</v>
      </c>
      <c r="C538" s="11" t="s">
        <v>9</v>
      </c>
      <c r="D538" s="11" t="s">
        <v>6</v>
      </c>
      <c r="E538" s="7" t="s">
        <v>2</v>
      </c>
      <c r="F538" s="7">
        <v>22318</v>
      </c>
      <c r="G538" s="11">
        <v>18.7</v>
      </c>
      <c r="H538" s="12">
        <f t="shared" si="8"/>
        <v>8346.9319999999989</v>
      </c>
    </row>
    <row r="539" spans="1:8" x14ac:dyDescent="0.25">
      <c r="A539" s="11" t="s">
        <v>16</v>
      </c>
      <c r="B539" s="11" t="s">
        <v>19</v>
      </c>
      <c r="C539" s="11" t="s">
        <v>9</v>
      </c>
      <c r="D539" s="11" t="s">
        <v>6</v>
      </c>
      <c r="E539" s="7" t="s">
        <v>2</v>
      </c>
      <c r="F539" s="7">
        <v>14539</v>
      </c>
      <c r="G539" s="11">
        <v>20.9</v>
      </c>
      <c r="H539" s="12">
        <f t="shared" si="8"/>
        <v>6077.3019999999997</v>
      </c>
    </row>
    <row r="540" spans="1:8" x14ac:dyDescent="0.25">
      <c r="A540" s="11" t="s">
        <v>29</v>
      </c>
      <c r="B540" s="11" t="s">
        <v>19</v>
      </c>
      <c r="C540" s="11" t="s">
        <v>9</v>
      </c>
      <c r="D540" s="11" t="s">
        <v>6</v>
      </c>
      <c r="E540" s="7" t="s">
        <v>2</v>
      </c>
      <c r="F540" s="7">
        <v>9376</v>
      </c>
      <c r="G540" s="11">
        <v>25.2</v>
      </c>
      <c r="H540" s="12">
        <f t="shared" si="8"/>
        <v>4725.5039999999999</v>
      </c>
    </row>
    <row r="541" spans="1:8" x14ac:dyDescent="0.25">
      <c r="A541" s="11" t="s">
        <v>0</v>
      </c>
      <c r="B541" s="11" t="s">
        <v>20</v>
      </c>
      <c r="C541" s="11" t="s">
        <v>9</v>
      </c>
      <c r="D541" s="11" t="s">
        <v>6</v>
      </c>
      <c r="E541" s="7" t="s">
        <v>2</v>
      </c>
      <c r="F541" s="7">
        <v>35887</v>
      </c>
      <c r="G541" s="11">
        <v>10.5</v>
      </c>
      <c r="H541" s="12">
        <f t="shared" si="8"/>
        <v>7536.27</v>
      </c>
    </row>
    <row r="542" spans="1:8" x14ac:dyDescent="0.25">
      <c r="A542" s="11" t="s">
        <v>14</v>
      </c>
      <c r="B542" s="11" t="s">
        <v>20</v>
      </c>
      <c r="C542" s="11" t="s">
        <v>9</v>
      </c>
      <c r="D542" s="11" t="s">
        <v>6</v>
      </c>
      <c r="E542" s="7" t="s">
        <v>2</v>
      </c>
      <c r="F542" s="7">
        <v>28798</v>
      </c>
      <c r="G542" s="11">
        <v>13.3</v>
      </c>
      <c r="H542" s="12">
        <f t="shared" si="8"/>
        <v>7660.268</v>
      </c>
    </row>
    <row r="543" spans="1:8" x14ac:dyDescent="0.25">
      <c r="A543" s="11" t="s">
        <v>15</v>
      </c>
      <c r="B543" s="11" t="s">
        <v>20</v>
      </c>
      <c r="C543" s="11" t="s">
        <v>9</v>
      </c>
      <c r="D543" s="11" t="s">
        <v>6</v>
      </c>
      <c r="E543" s="7" t="s">
        <v>2</v>
      </c>
      <c r="F543" s="7">
        <v>18797</v>
      </c>
      <c r="G543" s="11">
        <v>15.7</v>
      </c>
      <c r="H543" s="12">
        <f t="shared" si="8"/>
        <v>5902.2579999999989</v>
      </c>
    </row>
    <row r="544" spans="1:8" x14ac:dyDescent="0.25">
      <c r="A544" s="11" t="s">
        <v>5</v>
      </c>
      <c r="B544" s="11" t="s">
        <v>20</v>
      </c>
      <c r="C544" s="11" t="s">
        <v>9</v>
      </c>
      <c r="D544" s="11" t="s">
        <v>6</v>
      </c>
      <c r="E544" s="7" t="s">
        <v>2</v>
      </c>
      <c r="F544" s="7">
        <v>12641</v>
      </c>
      <c r="G544" s="11">
        <v>20.8</v>
      </c>
      <c r="H544" s="12">
        <f t="shared" si="8"/>
        <v>5258.6559999999999</v>
      </c>
    </row>
    <row r="545" spans="1:8" x14ac:dyDescent="0.25">
      <c r="A545" s="11" t="s">
        <v>11</v>
      </c>
      <c r="B545" s="11" t="s">
        <v>20</v>
      </c>
      <c r="C545" s="11" t="s">
        <v>9</v>
      </c>
      <c r="D545" s="11" t="s">
        <v>6</v>
      </c>
      <c r="E545" s="7" t="s">
        <v>2</v>
      </c>
      <c r="F545" s="7">
        <v>10521</v>
      </c>
      <c r="G545" s="11">
        <v>27.7</v>
      </c>
      <c r="H545" s="12">
        <f t="shared" si="8"/>
        <v>5828.634</v>
      </c>
    </row>
    <row r="546" spans="1:8" x14ac:dyDescent="0.25">
      <c r="A546" s="11" t="s">
        <v>16</v>
      </c>
      <c r="B546" s="11" t="s">
        <v>20</v>
      </c>
      <c r="C546" s="11" t="s">
        <v>9</v>
      </c>
      <c r="D546" s="11" t="s">
        <v>6</v>
      </c>
      <c r="E546" s="7" t="s">
        <v>2</v>
      </c>
      <c r="F546" s="7">
        <v>11093</v>
      </c>
      <c r="G546" s="11">
        <v>23.5</v>
      </c>
      <c r="H546" s="12">
        <f t="shared" si="8"/>
        <v>5213.71</v>
      </c>
    </row>
    <row r="547" spans="1:8" x14ac:dyDescent="0.25">
      <c r="A547" s="11" t="s">
        <v>29</v>
      </c>
      <c r="B547" s="11" t="s">
        <v>20</v>
      </c>
      <c r="C547" s="11" t="s">
        <v>9</v>
      </c>
      <c r="D547" s="11" t="s">
        <v>6</v>
      </c>
      <c r="E547" s="7" t="s">
        <v>2</v>
      </c>
      <c r="F547" s="7" t="s">
        <v>31</v>
      </c>
      <c r="H547" s="12" t="e">
        <f t="shared" si="8"/>
        <v>#VALUE!</v>
      </c>
    </row>
    <row r="548" spans="1:8" x14ac:dyDescent="0.25">
      <c r="A548" s="11" t="s">
        <v>0</v>
      </c>
      <c r="B548" s="11" t="s">
        <v>26</v>
      </c>
      <c r="C548" s="11" t="s">
        <v>10</v>
      </c>
      <c r="D548" s="11" t="s">
        <v>6</v>
      </c>
      <c r="E548" s="7" t="s">
        <v>2</v>
      </c>
      <c r="F548" s="7">
        <v>73419</v>
      </c>
      <c r="G548" s="11">
        <v>7.3</v>
      </c>
      <c r="H548" s="12">
        <f t="shared" si="8"/>
        <v>10719.173999999999</v>
      </c>
    </row>
    <row r="549" spans="1:8" x14ac:dyDescent="0.25">
      <c r="A549" s="11" t="s">
        <v>14</v>
      </c>
      <c r="B549" s="11" t="s">
        <v>26</v>
      </c>
      <c r="C549" s="11" t="s">
        <v>10</v>
      </c>
      <c r="D549" s="11" t="s">
        <v>6</v>
      </c>
      <c r="E549" s="7" t="s">
        <v>2</v>
      </c>
      <c r="F549" s="7">
        <v>54133</v>
      </c>
      <c r="G549" s="11">
        <v>9.4</v>
      </c>
      <c r="H549" s="12">
        <f t="shared" si="8"/>
        <v>10177.004000000001</v>
      </c>
    </row>
    <row r="550" spans="1:8" x14ac:dyDescent="0.25">
      <c r="A550" s="11" t="s">
        <v>15</v>
      </c>
      <c r="B550" s="11" t="s">
        <v>26</v>
      </c>
      <c r="C550" s="11" t="s">
        <v>10</v>
      </c>
      <c r="D550" s="11" t="s">
        <v>6</v>
      </c>
      <c r="E550" s="7" t="s">
        <v>2</v>
      </c>
      <c r="F550" s="7">
        <v>45140</v>
      </c>
      <c r="G550" s="11">
        <v>9.9</v>
      </c>
      <c r="H550" s="12">
        <f t="shared" si="8"/>
        <v>8937.7199999999993</v>
      </c>
    </row>
    <row r="551" spans="1:8" x14ac:dyDescent="0.25">
      <c r="A551" s="11" t="s">
        <v>5</v>
      </c>
      <c r="B551" s="11" t="s">
        <v>26</v>
      </c>
      <c r="C551" s="11" t="s">
        <v>10</v>
      </c>
      <c r="D551" s="11" t="s">
        <v>6</v>
      </c>
      <c r="E551" s="7" t="s">
        <v>2</v>
      </c>
      <c r="F551" s="7">
        <v>29578</v>
      </c>
      <c r="G551" s="11">
        <v>14.4</v>
      </c>
      <c r="H551" s="12">
        <f t="shared" si="8"/>
        <v>8518.4639999999999</v>
      </c>
    </row>
    <row r="552" spans="1:8" x14ac:dyDescent="0.25">
      <c r="A552" s="11" t="s">
        <v>11</v>
      </c>
      <c r="B552" s="11" t="s">
        <v>26</v>
      </c>
      <c r="C552" s="11" t="s">
        <v>10</v>
      </c>
      <c r="D552" s="11" t="s">
        <v>6</v>
      </c>
      <c r="E552" s="7" t="s">
        <v>2</v>
      </c>
      <c r="F552" s="7">
        <v>21247</v>
      </c>
      <c r="G552" s="11">
        <v>19.100000000000001</v>
      </c>
      <c r="H552" s="12">
        <f t="shared" si="8"/>
        <v>8116.3540000000003</v>
      </c>
    </row>
    <row r="553" spans="1:8" x14ac:dyDescent="0.25">
      <c r="A553" s="11" t="s">
        <v>16</v>
      </c>
      <c r="B553" s="11" t="s">
        <v>26</v>
      </c>
      <c r="C553" s="11" t="s">
        <v>10</v>
      </c>
      <c r="D553" s="11" t="s">
        <v>6</v>
      </c>
      <c r="E553" s="7" t="s">
        <v>2</v>
      </c>
      <c r="F553" s="7">
        <v>17848</v>
      </c>
      <c r="G553" s="11">
        <v>18.899999999999999</v>
      </c>
      <c r="H553" s="12">
        <f t="shared" si="8"/>
        <v>6746.543999999999</v>
      </c>
    </row>
    <row r="554" spans="1:8" x14ac:dyDescent="0.25">
      <c r="A554" s="11" t="s">
        <v>29</v>
      </c>
      <c r="B554" s="11" t="s">
        <v>26</v>
      </c>
      <c r="C554" s="11" t="s">
        <v>10</v>
      </c>
      <c r="D554" s="11" t="s">
        <v>6</v>
      </c>
      <c r="E554" s="7" t="s">
        <v>2</v>
      </c>
      <c r="F554" s="7">
        <v>15220</v>
      </c>
      <c r="G554" s="11">
        <v>19.600000000000001</v>
      </c>
      <c r="H554" s="12">
        <f t="shared" si="8"/>
        <v>5966.24</v>
      </c>
    </row>
    <row r="555" spans="1:8" x14ac:dyDescent="0.25">
      <c r="A555" s="11" t="s">
        <v>0</v>
      </c>
      <c r="B555" s="11" t="s">
        <v>19</v>
      </c>
      <c r="C555" s="11" t="s">
        <v>10</v>
      </c>
      <c r="D555" s="11" t="s">
        <v>6</v>
      </c>
      <c r="E555" s="7" t="s">
        <v>2</v>
      </c>
      <c r="F555" s="7">
        <v>48963</v>
      </c>
      <c r="G555" s="11">
        <v>9.3000000000000007</v>
      </c>
      <c r="H555" s="12">
        <f t="shared" si="8"/>
        <v>9107.1180000000004</v>
      </c>
    </row>
    <row r="556" spans="1:8" x14ac:dyDescent="0.25">
      <c r="A556" s="11" t="s">
        <v>14</v>
      </c>
      <c r="B556" s="11" t="s">
        <v>19</v>
      </c>
      <c r="C556" s="11" t="s">
        <v>10</v>
      </c>
      <c r="D556" s="11" t="s">
        <v>6</v>
      </c>
      <c r="E556" s="7" t="s">
        <v>2</v>
      </c>
      <c r="F556" s="7">
        <v>32122</v>
      </c>
      <c r="G556" s="11">
        <v>12.2</v>
      </c>
      <c r="H556" s="12">
        <f t="shared" si="8"/>
        <v>7837.7679999999991</v>
      </c>
    </row>
    <row r="557" spans="1:8" x14ac:dyDescent="0.25">
      <c r="A557" s="11" t="s">
        <v>15</v>
      </c>
      <c r="B557" s="11" t="s">
        <v>19</v>
      </c>
      <c r="C557" s="11" t="s">
        <v>10</v>
      </c>
      <c r="D557" s="11" t="s">
        <v>6</v>
      </c>
      <c r="E557" s="7" t="s">
        <v>2</v>
      </c>
      <c r="F557" s="7">
        <v>26919</v>
      </c>
      <c r="G557" s="11">
        <v>13.3</v>
      </c>
      <c r="H557" s="12">
        <f t="shared" si="8"/>
        <v>7160.4540000000006</v>
      </c>
    </row>
    <row r="558" spans="1:8" x14ac:dyDescent="0.25">
      <c r="A558" s="11" t="s">
        <v>5</v>
      </c>
      <c r="B558" s="11" t="s">
        <v>19</v>
      </c>
      <c r="C558" s="11" t="s">
        <v>10</v>
      </c>
      <c r="D558" s="11" t="s">
        <v>6</v>
      </c>
      <c r="E558" s="7" t="s">
        <v>2</v>
      </c>
      <c r="F558" s="7">
        <v>19902</v>
      </c>
      <c r="G558" s="11">
        <v>16.5</v>
      </c>
      <c r="H558" s="12">
        <f t="shared" si="8"/>
        <v>6567.66</v>
      </c>
    </row>
    <row r="559" spans="1:8" x14ac:dyDescent="0.25">
      <c r="A559" s="11" t="s">
        <v>11</v>
      </c>
      <c r="B559" s="11" t="s">
        <v>19</v>
      </c>
      <c r="C559" s="11" t="s">
        <v>10</v>
      </c>
      <c r="D559" s="11" t="s">
        <v>6</v>
      </c>
      <c r="E559" s="7" t="s">
        <v>2</v>
      </c>
      <c r="F559" s="7">
        <v>14303</v>
      </c>
      <c r="G559" s="11">
        <v>23.4</v>
      </c>
      <c r="H559" s="12">
        <f t="shared" si="8"/>
        <v>6693.8039999999992</v>
      </c>
    </row>
    <row r="560" spans="1:8" x14ac:dyDescent="0.25">
      <c r="A560" s="11" t="s">
        <v>16</v>
      </c>
      <c r="B560" s="11" t="s">
        <v>19</v>
      </c>
      <c r="C560" s="11" t="s">
        <v>10</v>
      </c>
      <c r="D560" s="11" t="s">
        <v>6</v>
      </c>
      <c r="E560" s="7" t="s">
        <v>2</v>
      </c>
      <c r="F560" s="7">
        <v>10901</v>
      </c>
      <c r="G560" s="11">
        <v>24.7</v>
      </c>
      <c r="H560" s="12">
        <f t="shared" si="8"/>
        <v>5385.0940000000001</v>
      </c>
    </row>
    <row r="561" spans="1:8" x14ac:dyDescent="0.25">
      <c r="A561" s="11" t="s">
        <v>29</v>
      </c>
      <c r="B561" s="11" t="s">
        <v>19</v>
      </c>
      <c r="C561" s="11" t="s">
        <v>10</v>
      </c>
      <c r="D561" s="11" t="s">
        <v>6</v>
      </c>
      <c r="E561" s="7" t="s">
        <v>2</v>
      </c>
      <c r="F561" s="7">
        <v>11021</v>
      </c>
      <c r="G561" s="11">
        <v>22.8</v>
      </c>
      <c r="H561" s="12">
        <f t="shared" si="8"/>
        <v>5025.576</v>
      </c>
    </row>
    <row r="562" spans="1:8" x14ac:dyDescent="0.25">
      <c r="A562" s="11" t="s">
        <v>0</v>
      </c>
      <c r="B562" s="11" t="s">
        <v>20</v>
      </c>
      <c r="C562" s="11" t="s">
        <v>10</v>
      </c>
      <c r="D562" s="11" t="s">
        <v>6</v>
      </c>
      <c r="E562" s="7" t="s">
        <v>2</v>
      </c>
      <c r="F562" s="7">
        <v>24456</v>
      </c>
      <c r="G562" s="11">
        <v>12.7</v>
      </c>
      <c r="H562" s="12">
        <f t="shared" si="8"/>
        <v>6211.8240000000005</v>
      </c>
    </row>
    <row r="563" spans="1:8" x14ac:dyDescent="0.25">
      <c r="A563" s="11" t="s">
        <v>14</v>
      </c>
      <c r="B563" s="11" t="s">
        <v>20</v>
      </c>
      <c r="C563" s="11" t="s">
        <v>10</v>
      </c>
      <c r="D563" s="11" t="s">
        <v>6</v>
      </c>
      <c r="E563" s="7" t="s">
        <v>2</v>
      </c>
      <c r="F563" s="7">
        <v>22011</v>
      </c>
      <c r="G563" s="11">
        <v>14.2</v>
      </c>
      <c r="H563" s="12">
        <f t="shared" si="8"/>
        <v>6251.1239999999998</v>
      </c>
    </row>
    <row r="564" spans="1:8" x14ac:dyDescent="0.25">
      <c r="A564" s="11" t="s">
        <v>15</v>
      </c>
      <c r="B564" s="11" t="s">
        <v>20</v>
      </c>
      <c r="C564" s="11" t="s">
        <v>10</v>
      </c>
      <c r="D564" s="11" t="s">
        <v>6</v>
      </c>
      <c r="E564" s="7" t="s">
        <v>2</v>
      </c>
      <c r="F564" s="7">
        <v>18221</v>
      </c>
      <c r="G564" s="11">
        <v>15.7</v>
      </c>
      <c r="H564" s="12">
        <f t="shared" si="8"/>
        <v>5721.3940000000002</v>
      </c>
    </row>
    <row r="565" spans="1:8" x14ac:dyDescent="0.25">
      <c r="A565" s="11" t="s">
        <v>5</v>
      </c>
      <c r="B565" s="11" t="s">
        <v>20</v>
      </c>
      <c r="C565" s="11" t="s">
        <v>10</v>
      </c>
      <c r="D565" s="11" t="s">
        <v>6</v>
      </c>
      <c r="E565" s="7" t="s">
        <v>2</v>
      </c>
      <c r="F565" s="7">
        <v>9676</v>
      </c>
      <c r="G565" s="11">
        <v>24</v>
      </c>
      <c r="H565" s="12">
        <f t="shared" si="8"/>
        <v>4644.4799999999996</v>
      </c>
    </row>
    <row r="566" spans="1:8" x14ac:dyDescent="0.25">
      <c r="A566" s="11" t="s">
        <v>11</v>
      </c>
      <c r="B566" s="11" t="s">
        <v>20</v>
      </c>
      <c r="C566" s="11" t="s">
        <v>10</v>
      </c>
      <c r="D566" s="11" t="s">
        <v>6</v>
      </c>
      <c r="E566" s="7" t="s">
        <v>2</v>
      </c>
      <c r="F566" s="7" t="s">
        <v>31</v>
      </c>
      <c r="H566" s="12" t="e">
        <f t="shared" si="8"/>
        <v>#VALUE!</v>
      </c>
    </row>
    <row r="567" spans="1:8" x14ac:dyDescent="0.25">
      <c r="A567" s="11" t="s">
        <v>16</v>
      </c>
      <c r="B567" s="11" t="s">
        <v>20</v>
      </c>
      <c r="C567" s="11" t="s">
        <v>10</v>
      </c>
      <c r="D567" s="11" t="s">
        <v>6</v>
      </c>
      <c r="E567" s="7" t="s">
        <v>2</v>
      </c>
      <c r="F567" s="7">
        <v>6947</v>
      </c>
      <c r="G567" s="11">
        <v>31.9</v>
      </c>
      <c r="H567" s="12">
        <f t="shared" si="8"/>
        <v>4432.1859999999997</v>
      </c>
    </row>
    <row r="568" spans="1:8" x14ac:dyDescent="0.25">
      <c r="A568" s="11" t="s">
        <v>29</v>
      </c>
      <c r="B568" s="11" t="s">
        <v>20</v>
      </c>
      <c r="C568" s="11" t="s">
        <v>10</v>
      </c>
      <c r="D568" s="11" t="s">
        <v>6</v>
      </c>
      <c r="E568" s="7" t="s">
        <v>2</v>
      </c>
      <c r="F568" s="7" t="s">
        <v>31</v>
      </c>
      <c r="H568" s="12" t="e">
        <f t="shared" si="8"/>
        <v>#VALUE!</v>
      </c>
    </row>
    <row r="569" spans="1:8" x14ac:dyDescent="0.25">
      <c r="A569" s="11" t="s">
        <v>0</v>
      </c>
      <c r="B569" s="11" t="s">
        <v>26</v>
      </c>
      <c r="C569" s="11" t="s">
        <v>23</v>
      </c>
      <c r="D569" s="11" t="s">
        <v>7</v>
      </c>
      <c r="E569" s="7" t="s">
        <v>2</v>
      </c>
      <c r="F569" s="7">
        <v>191535</v>
      </c>
      <c r="G569" s="11">
        <v>5.9</v>
      </c>
      <c r="H569" s="12">
        <f t="shared" si="8"/>
        <v>22601.13</v>
      </c>
    </row>
    <row r="570" spans="1:8" x14ac:dyDescent="0.25">
      <c r="A570" s="11" t="s">
        <v>14</v>
      </c>
      <c r="B570" s="11" t="s">
        <v>26</v>
      </c>
      <c r="C570" s="11" t="s">
        <v>23</v>
      </c>
      <c r="D570" s="11" t="s">
        <v>7</v>
      </c>
      <c r="E570" s="7" t="s">
        <v>2</v>
      </c>
      <c r="F570" s="7">
        <v>156494</v>
      </c>
      <c r="G570" s="11">
        <v>6.8</v>
      </c>
      <c r="H570" s="12">
        <f t="shared" si="8"/>
        <v>21283.183999999997</v>
      </c>
    </row>
    <row r="571" spans="1:8" x14ac:dyDescent="0.25">
      <c r="A571" s="11" t="s">
        <v>15</v>
      </c>
      <c r="B571" s="11" t="s">
        <v>26</v>
      </c>
      <c r="C571" s="11" t="s">
        <v>23</v>
      </c>
      <c r="D571" s="11" t="s">
        <v>7</v>
      </c>
      <c r="E571" s="7" t="s">
        <v>2</v>
      </c>
      <c r="F571" s="7">
        <v>163066</v>
      </c>
      <c r="G571" s="11">
        <v>5.9</v>
      </c>
      <c r="H571" s="12">
        <f t="shared" si="8"/>
        <v>19241.788</v>
      </c>
    </row>
    <row r="572" spans="1:8" x14ac:dyDescent="0.25">
      <c r="A572" s="11" t="s">
        <v>5</v>
      </c>
      <c r="B572" s="11" t="s">
        <v>26</v>
      </c>
      <c r="C572" s="11" t="s">
        <v>23</v>
      </c>
      <c r="D572" s="11" t="s">
        <v>7</v>
      </c>
      <c r="E572" s="7" t="s">
        <v>2</v>
      </c>
      <c r="F572" s="7">
        <v>163597</v>
      </c>
      <c r="G572" s="11">
        <v>6.6</v>
      </c>
      <c r="H572" s="12">
        <f t="shared" si="8"/>
        <v>21594.804</v>
      </c>
    </row>
    <row r="573" spans="1:8" x14ac:dyDescent="0.25">
      <c r="A573" s="11" t="s">
        <v>11</v>
      </c>
      <c r="B573" s="11" t="s">
        <v>26</v>
      </c>
      <c r="C573" s="11" t="s">
        <v>23</v>
      </c>
      <c r="D573" s="11" t="s">
        <v>7</v>
      </c>
      <c r="E573" s="7" t="s">
        <v>2</v>
      </c>
      <c r="F573" s="7">
        <v>140403</v>
      </c>
      <c r="G573" s="11">
        <v>8</v>
      </c>
      <c r="H573" s="12">
        <f t="shared" si="8"/>
        <v>22464.48</v>
      </c>
    </row>
    <row r="574" spans="1:8" x14ac:dyDescent="0.25">
      <c r="A574" s="11" t="s">
        <v>16</v>
      </c>
      <c r="B574" s="11" t="s">
        <v>26</v>
      </c>
      <c r="C574" s="11" t="s">
        <v>23</v>
      </c>
      <c r="D574" s="11" t="s">
        <v>7</v>
      </c>
      <c r="E574" s="7" t="s">
        <v>2</v>
      </c>
      <c r="F574" s="7">
        <v>143772</v>
      </c>
      <c r="G574" s="11">
        <v>8.3000000000000007</v>
      </c>
      <c r="H574" s="12">
        <f t="shared" si="8"/>
        <v>23866.152000000002</v>
      </c>
    </row>
    <row r="575" spans="1:8" x14ac:dyDescent="0.25">
      <c r="A575" s="11" t="s">
        <v>29</v>
      </c>
      <c r="B575" s="11" t="s">
        <v>26</v>
      </c>
      <c r="C575" s="11" t="s">
        <v>23</v>
      </c>
      <c r="D575" s="11" t="s">
        <v>7</v>
      </c>
      <c r="E575" s="7" t="s">
        <v>2</v>
      </c>
      <c r="F575" s="7">
        <v>109195</v>
      </c>
      <c r="G575" s="11">
        <v>8.6</v>
      </c>
      <c r="H575" s="12">
        <f t="shared" si="8"/>
        <v>18781.54</v>
      </c>
    </row>
    <row r="576" spans="1:8" x14ac:dyDescent="0.25">
      <c r="A576" s="11" t="s">
        <v>0</v>
      </c>
      <c r="B576" s="11" t="s">
        <v>19</v>
      </c>
      <c r="C576" s="11" t="s">
        <v>23</v>
      </c>
      <c r="D576" s="11" t="s">
        <v>7</v>
      </c>
      <c r="E576" s="7" t="s">
        <v>2</v>
      </c>
      <c r="F576" s="7">
        <v>119477</v>
      </c>
      <c r="G576" s="11">
        <v>7.3</v>
      </c>
      <c r="H576" s="12">
        <f t="shared" si="8"/>
        <v>17443.642</v>
      </c>
    </row>
    <row r="577" spans="1:8" x14ac:dyDescent="0.25">
      <c r="A577" s="11" t="s">
        <v>14</v>
      </c>
      <c r="B577" s="11" t="s">
        <v>19</v>
      </c>
      <c r="C577" s="11" t="s">
        <v>23</v>
      </c>
      <c r="D577" s="11" t="s">
        <v>7</v>
      </c>
      <c r="E577" s="7" t="s">
        <v>2</v>
      </c>
      <c r="F577" s="7">
        <v>93765</v>
      </c>
      <c r="G577" s="11">
        <v>8.8000000000000007</v>
      </c>
      <c r="H577" s="12">
        <f t="shared" si="8"/>
        <v>16502.640000000003</v>
      </c>
    </row>
    <row r="578" spans="1:8" x14ac:dyDescent="0.25">
      <c r="A578" s="11" t="s">
        <v>15</v>
      </c>
      <c r="B578" s="11" t="s">
        <v>19</v>
      </c>
      <c r="C578" s="11" t="s">
        <v>23</v>
      </c>
      <c r="D578" s="11" t="s">
        <v>7</v>
      </c>
      <c r="E578" s="7" t="s">
        <v>2</v>
      </c>
      <c r="F578" s="7">
        <v>100689</v>
      </c>
      <c r="G578" s="11">
        <v>7.3</v>
      </c>
      <c r="H578" s="12">
        <f t="shared" ref="H578:H641" si="9">2*(G578*F578/100)</f>
        <v>14700.593999999999</v>
      </c>
    </row>
    <row r="579" spans="1:8" x14ac:dyDescent="0.25">
      <c r="A579" s="11" t="s">
        <v>5</v>
      </c>
      <c r="B579" s="11" t="s">
        <v>19</v>
      </c>
      <c r="C579" s="11" t="s">
        <v>23</v>
      </c>
      <c r="D579" s="11" t="s">
        <v>7</v>
      </c>
      <c r="E579" s="7" t="s">
        <v>2</v>
      </c>
      <c r="F579" s="7">
        <v>103660</v>
      </c>
      <c r="G579" s="11">
        <v>8.1</v>
      </c>
      <c r="H579" s="12">
        <f t="shared" si="9"/>
        <v>16792.919999999998</v>
      </c>
    </row>
    <row r="580" spans="1:8" x14ac:dyDescent="0.25">
      <c r="A580" s="11" t="s">
        <v>11</v>
      </c>
      <c r="B580" s="11" t="s">
        <v>19</v>
      </c>
      <c r="C580" s="11" t="s">
        <v>23</v>
      </c>
      <c r="D580" s="11" t="s">
        <v>7</v>
      </c>
      <c r="E580" s="7" t="s">
        <v>2</v>
      </c>
      <c r="F580" s="7">
        <v>84701</v>
      </c>
      <c r="G580" s="11">
        <v>10</v>
      </c>
      <c r="H580" s="12">
        <f t="shared" si="9"/>
        <v>16940.2</v>
      </c>
    </row>
    <row r="581" spans="1:8" x14ac:dyDescent="0.25">
      <c r="A581" s="11" t="s">
        <v>16</v>
      </c>
      <c r="B581" s="11" t="s">
        <v>19</v>
      </c>
      <c r="C581" s="11" t="s">
        <v>23</v>
      </c>
      <c r="D581" s="11" t="s">
        <v>7</v>
      </c>
      <c r="E581" s="7" t="s">
        <v>2</v>
      </c>
      <c r="F581" s="7">
        <v>101741</v>
      </c>
      <c r="G581" s="11">
        <v>9.3000000000000007</v>
      </c>
      <c r="H581" s="12">
        <f t="shared" si="9"/>
        <v>18923.826000000001</v>
      </c>
    </row>
    <row r="582" spans="1:8" x14ac:dyDescent="0.25">
      <c r="A582" s="11" t="s">
        <v>29</v>
      </c>
      <c r="B582" s="11" t="s">
        <v>19</v>
      </c>
      <c r="C582" s="11" t="s">
        <v>23</v>
      </c>
      <c r="D582" s="11" t="s">
        <v>7</v>
      </c>
      <c r="E582" s="7" t="s">
        <v>2</v>
      </c>
      <c r="F582" s="7">
        <v>68501</v>
      </c>
      <c r="G582" s="11">
        <v>10.8</v>
      </c>
      <c r="H582" s="12">
        <f t="shared" si="9"/>
        <v>14796.216</v>
      </c>
    </row>
    <row r="583" spans="1:8" x14ac:dyDescent="0.25">
      <c r="A583" s="11" t="s">
        <v>0</v>
      </c>
      <c r="B583" s="11" t="s">
        <v>20</v>
      </c>
      <c r="C583" s="11" t="s">
        <v>23</v>
      </c>
      <c r="D583" s="11" t="s">
        <v>7</v>
      </c>
      <c r="E583" s="7" t="s">
        <v>2</v>
      </c>
      <c r="F583" s="7">
        <v>72058</v>
      </c>
      <c r="G583" s="11">
        <v>8.8000000000000007</v>
      </c>
      <c r="H583" s="12">
        <f t="shared" si="9"/>
        <v>12682.208000000001</v>
      </c>
    </row>
    <row r="584" spans="1:8" x14ac:dyDescent="0.25">
      <c r="A584" s="11" t="s">
        <v>14</v>
      </c>
      <c r="B584" s="11" t="s">
        <v>20</v>
      </c>
      <c r="C584" s="11" t="s">
        <v>23</v>
      </c>
      <c r="D584" s="11" t="s">
        <v>7</v>
      </c>
      <c r="E584" s="7" t="s">
        <v>2</v>
      </c>
      <c r="F584" s="7">
        <v>62729</v>
      </c>
      <c r="G584" s="11">
        <v>10.9</v>
      </c>
      <c r="H584" s="12">
        <f t="shared" si="9"/>
        <v>13674.921999999999</v>
      </c>
    </row>
    <row r="585" spans="1:8" x14ac:dyDescent="0.25">
      <c r="A585" s="11" t="s">
        <v>15</v>
      </c>
      <c r="B585" s="11" t="s">
        <v>20</v>
      </c>
      <c r="C585" s="11" t="s">
        <v>23</v>
      </c>
      <c r="D585" s="11" t="s">
        <v>7</v>
      </c>
      <c r="E585" s="7" t="s">
        <v>2</v>
      </c>
      <c r="F585" s="7">
        <v>62377</v>
      </c>
      <c r="G585" s="11">
        <v>9.5</v>
      </c>
      <c r="H585" s="12">
        <f t="shared" si="9"/>
        <v>11851.63</v>
      </c>
    </row>
    <row r="586" spans="1:8" x14ac:dyDescent="0.25">
      <c r="A586" s="11" t="s">
        <v>5</v>
      </c>
      <c r="B586" s="11" t="s">
        <v>20</v>
      </c>
      <c r="C586" s="11" t="s">
        <v>23</v>
      </c>
      <c r="D586" s="11" t="s">
        <v>7</v>
      </c>
      <c r="E586" s="7" t="s">
        <v>2</v>
      </c>
      <c r="F586" s="7">
        <v>59937</v>
      </c>
      <c r="G586" s="11">
        <v>11.1</v>
      </c>
      <c r="H586" s="12">
        <f t="shared" si="9"/>
        <v>13306.013999999999</v>
      </c>
    </row>
    <row r="587" spans="1:8" x14ac:dyDescent="0.25">
      <c r="A587" s="11" t="s">
        <v>11</v>
      </c>
      <c r="B587" s="11" t="s">
        <v>20</v>
      </c>
      <c r="C587" s="11" t="s">
        <v>23</v>
      </c>
      <c r="D587" s="11" t="s">
        <v>7</v>
      </c>
      <c r="E587" s="7" t="s">
        <v>2</v>
      </c>
      <c r="F587" s="7">
        <v>55702</v>
      </c>
      <c r="G587" s="11">
        <v>12.1</v>
      </c>
      <c r="H587" s="12">
        <f t="shared" si="9"/>
        <v>13479.883999999998</v>
      </c>
    </row>
    <row r="588" spans="1:8" x14ac:dyDescent="0.25">
      <c r="A588" s="11" t="s">
        <v>16</v>
      </c>
      <c r="B588" s="11" t="s">
        <v>20</v>
      </c>
      <c r="C588" s="11" t="s">
        <v>23</v>
      </c>
      <c r="D588" s="11" t="s">
        <v>7</v>
      </c>
      <c r="E588" s="7" t="s">
        <v>2</v>
      </c>
      <c r="F588" s="7">
        <v>42031</v>
      </c>
      <c r="G588" s="11">
        <v>15.1</v>
      </c>
      <c r="H588" s="12">
        <f t="shared" si="9"/>
        <v>12693.361999999999</v>
      </c>
    </row>
    <row r="589" spans="1:8" x14ac:dyDescent="0.25">
      <c r="A589" s="11" t="s">
        <v>29</v>
      </c>
      <c r="B589" s="11" t="s">
        <v>20</v>
      </c>
      <c r="C589" s="11" t="s">
        <v>23</v>
      </c>
      <c r="D589" s="11" t="s">
        <v>7</v>
      </c>
      <c r="E589" s="7" t="s">
        <v>2</v>
      </c>
      <c r="F589" s="7">
        <v>40694</v>
      </c>
      <c r="G589" s="11">
        <v>13.8</v>
      </c>
      <c r="H589" s="12">
        <f t="shared" si="9"/>
        <v>11231.544000000002</v>
      </c>
    </row>
    <row r="590" spans="1:8" x14ac:dyDescent="0.25">
      <c r="A590" s="11" t="s">
        <v>0</v>
      </c>
      <c r="B590" s="11" t="s">
        <v>26</v>
      </c>
      <c r="C590" s="11" t="s">
        <v>9</v>
      </c>
      <c r="D590" s="11" t="s">
        <v>7</v>
      </c>
      <c r="E590" s="7" t="s">
        <v>2</v>
      </c>
      <c r="F590" s="7">
        <v>109259</v>
      </c>
      <c r="G590" s="11">
        <v>7.3</v>
      </c>
      <c r="H590" s="12">
        <f t="shared" si="9"/>
        <v>15951.813999999998</v>
      </c>
    </row>
    <row r="591" spans="1:8" x14ac:dyDescent="0.25">
      <c r="A591" s="11" t="s">
        <v>14</v>
      </c>
      <c r="B591" s="11" t="s">
        <v>26</v>
      </c>
      <c r="C591" s="11" t="s">
        <v>9</v>
      </c>
      <c r="D591" s="11" t="s">
        <v>7</v>
      </c>
      <c r="E591" s="7" t="s">
        <v>2</v>
      </c>
      <c r="F591" s="7">
        <v>75291</v>
      </c>
      <c r="G591" s="11">
        <v>9.8000000000000007</v>
      </c>
      <c r="H591" s="12">
        <f t="shared" si="9"/>
        <v>14757.036</v>
      </c>
    </row>
    <row r="592" spans="1:8" x14ac:dyDescent="0.25">
      <c r="A592" s="11" t="s">
        <v>15</v>
      </c>
      <c r="B592" s="11" t="s">
        <v>26</v>
      </c>
      <c r="C592" s="11" t="s">
        <v>9</v>
      </c>
      <c r="D592" s="11" t="s">
        <v>7</v>
      </c>
      <c r="E592" s="7" t="s">
        <v>2</v>
      </c>
      <c r="F592" s="7">
        <v>92558</v>
      </c>
      <c r="G592" s="11">
        <v>7.7</v>
      </c>
      <c r="H592" s="12">
        <f t="shared" si="9"/>
        <v>14253.931999999999</v>
      </c>
    </row>
    <row r="593" spans="1:8" x14ac:dyDescent="0.25">
      <c r="A593" s="11" t="s">
        <v>5</v>
      </c>
      <c r="B593" s="11" t="s">
        <v>26</v>
      </c>
      <c r="C593" s="11" t="s">
        <v>9</v>
      </c>
      <c r="D593" s="11" t="s">
        <v>7</v>
      </c>
      <c r="E593" s="7" t="s">
        <v>2</v>
      </c>
      <c r="F593" s="7">
        <v>91100</v>
      </c>
      <c r="G593" s="11">
        <v>8.5</v>
      </c>
      <c r="H593" s="12">
        <f t="shared" si="9"/>
        <v>15487</v>
      </c>
    </row>
    <row r="594" spans="1:8" x14ac:dyDescent="0.25">
      <c r="A594" s="11" t="s">
        <v>11</v>
      </c>
      <c r="B594" s="11" t="s">
        <v>26</v>
      </c>
      <c r="C594" s="11" t="s">
        <v>9</v>
      </c>
      <c r="D594" s="11" t="s">
        <v>7</v>
      </c>
      <c r="E594" s="7" t="s">
        <v>2</v>
      </c>
      <c r="F594" s="7">
        <v>72128</v>
      </c>
      <c r="G594" s="11">
        <v>10.7</v>
      </c>
      <c r="H594" s="12">
        <f t="shared" si="9"/>
        <v>15435.392</v>
      </c>
    </row>
    <row r="595" spans="1:8" x14ac:dyDescent="0.25">
      <c r="A595" s="11" t="s">
        <v>16</v>
      </c>
      <c r="B595" s="11" t="s">
        <v>26</v>
      </c>
      <c r="C595" s="11" t="s">
        <v>9</v>
      </c>
      <c r="D595" s="11" t="s">
        <v>7</v>
      </c>
      <c r="E595" s="7" t="s">
        <v>2</v>
      </c>
      <c r="F595" s="7">
        <v>78572</v>
      </c>
      <c r="G595" s="11">
        <v>10.9</v>
      </c>
      <c r="H595" s="12">
        <f t="shared" si="9"/>
        <v>17128.696</v>
      </c>
    </row>
    <row r="596" spans="1:8" x14ac:dyDescent="0.25">
      <c r="A596" s="11" t="s">
        <v>29</v>
      </c>
      <c r="B596" s="11" t="s">
        <v>26</v>
      </c>
      <c r="C596" s="11" t="s">
        <v>9</v>
      </c>
      <c r="D596" s="11" t="s">
        <v>7</v>
      </c>
      <c r="E596" s="7" t="s">
        <v>2</v>
      </c>
      <c r="F596" s="7">
        <v>64292</v>
      </c>
      <c r="G596" s="11">
        <v>11.2</v>
      </c>
      <c r="H596" s="12">
        <f t="shared" si="9"/>
        <v>14401.407999999998</v>
      </c>
    </row>
    <row r="597" spans="1:8" x14ac:dyDescent="0.25">
      <c r="A597" s="11" t="s">
        <v>0</v>
      </c>
      <c r="B597" s="11" t="s">
        <v>19</v>
      </c>
      <c r="C597" s="11" t="s">
        <v>9</v>
      </c>
      <c r="D597" s="11" t="s">
        <v>7</v>
      </c>
      <c r="E597" s="7" t="s">
        <v>2</v>
      </c>
      <c r="F597" s="7">
        <v>66411</v>
      </c>
      <c r="G597" s="11">
        <v>9.1999999999999993</v>
      </c>
      <c r="H597" s="12">
        <f t="shared" si="9"/>
        <v>12219.624</v>
      </c>
    </row>
    <row r="598" spans="1:8" x14ac:dyDescent="0.25">
      <c r="A598" s="11" t="s">
        <v>14</v>
      </c>
      <c r="B598" s="11" t="s">
        <v>19</v>
      </c>
      <c r="C598" s="11" t="s">
        <v>9</v>
      </c>
      <c r="D598" s="11" t="s">
        <v>7</v>
      </c>
      <c r="E598" s="7" t="s">
        <v>2</v>
      </c>
      <c r="F598" s="7">
        <v>46350</v>
      </c>
      <c r="G598" s="11">
        <v>12.6</v>
      </c>
      <c r="H598" s="12">
        <f t="shared" si="9"/>
        <v>11680.2</v>
      </c>
    </row>
    <row r="599" spans="1:8" x14ac:dyDescent="0.25">
      <c r="A599" s="11" t="s">
        <v>15</v>
      </c>
      <c r="B599" s="11" t="s">
        <v>19</v>
      </c>
      <c r="C599" s="11" t="s">
        <v>9</v>
      </c>
      <c r="D599" s="11" t="s">
        <v>7</v>
      </c>
      <c r="E599" s="7" t="s">
        <v>2</v>
      </c>
      <c r="F599" s="7">
        <v>55856</v>
      </c>
      <c r="G599" s="11">
        <v>9.9</v>
      </c>
      <c r="H599" s="12">
        <f t="shared" si="9"/>
        <v>11059.488000000001</v>
      </c>
    </row>
    <row r="600" spans="1:8" x14ac:dyDescent="0.25">
      <c r="A600" s="11" t="s">
        <v>5</v>
      </c>
      <c r="B600" s="11" t="s">
        <v>19</v>
      </c>
      <c r="C600" s="11" t="s">
        <v>9</v>
      </c>
      <c r="D600" s="11" t="s">
        <v>7</v>
      </c>
      <c r="E600" s="7" t="s">
        <v>2</v>
      </c>
      <c r="F600" s="7">
        <v>60369</v>
      </c>
      <c r="G600" s="11">
        <v>10.6</v>
      </c>
      <c r="H600" s="12">
        <f t="shared" si="9"/>
        <v>12798.228000000001</v>
      </c>
    </row>
    <row r="601" spans="1:8" x14ac:dyDescent="0.25">
      <c r="A601" s="11" t="s">
        <v>11</v>
      </c>
      <c r="B601" s="11" t="s">
        <v>19</v>
      </c>
      <c r="C601" s="11" t="s">
        <v>9</v>
      </c>
      <c r="D601" s="11" t="s">
        <v>7</v>
      </c>
      <c r="E601" s="7" t="s">
        <v>2</v>
      </c>
      <c r="F601" s="7">
        <v>43725</v>
      </c>
      <c r="G601" s="11">
        <v>14.2</v>
      </c>
      <c r="H601" s="12">
        <f t="shared" si="9"/>
        <v>12417.9</v>
      </c>
    </row>
    <row r="602" spans="1:8" x14ac:dyDescent="0.25">
      <c r="A602" s="11" t="s">
        <v>16</v>
      </c>
      <c r="B602" s="11" t="s">
        <v>19</v>
      </c>
      <c r="C602" s="11" t="s">
        <v>9</v>
      </c>
      <c r="D602" s="11" t="s">
        <v>7</v>
      </c>
      <c r="E602" s="7" t="s">
        <v>2</v>
      </c>
      <c r="F602" s="7">
        <v>52837</v>
      </c>
      <c r="G602" s="11">
        <v>13.4</v>
      </c>
      <c r="H602" s="12">
        <f t="shared" si="9"/>
        <v>14160.316000000001</v>
      </c>
    </row>
    <row r="603" spans="1:8" x14ac:dyDescent="0.25">
      <c r="A603" s="11" t="s">
        <v>29</v>
      </c>
      <c r="B603" s="11" t="s">
        <v>19</v>
      </c>
      <c r="C603" s="11" t="s">
        <v>9</v>
      </c>
      <c r="D603" s="11" t="s">
        <v>7</v>
      </c>
      <c r="E603" s="7" t="s">
        <v>2</v>
      </c>
      <c r="F603" s="7">
        <v>37141</v>
      </c>
      <c r="G603" s="11">
        <v>14.8</v>
      </c>
      <c r="H603" s="12">
        <f t="shared" si="9"/>
        <v>10993.736000000001</v>
      </c>
    </row>
    <row r="604" spans="1:8" x14ac:dyDescent="0.25">
      <c r="A604" s="11" t="s">
        <v>0</v>
      </c>
      <c r="B604" s="11" t="s">
        <v>20</v>
      </c>
      <c r="C604" s="11" t="s">
        <v>9</v>
      </c>
      <c r="D604" s="11" t="s">
        <v>7</v>
      </c>
      <c r="E604" s="7" t="s">
        <v>2</v>
      </c>
      <c r="F604" s="7">
        <v>42848</v>
      </c>
      <c r="G604" s="11">
        <v>11.7</v>
      </c>
      <c r="H604" s="12">
        <f t="shared" si="9"/>
        <v>10026.431999999999</v>
      </c>
    </row>
    <row r="605" spans="1:8" x14ac:dyDescent="0.25">
      <c r="A605" s="11" t="s">
        <v>14</v>
      </c>
      <c r="B605" s="11" t="s">
        <v>20</v>
      </c>
      <c r="C605" s="11" t="s">
        <v>9</v>
      </c>
      <c r="D605" s="11" t="s">
        <v>7</v>
      </c>
      <c r="E605" s="7" t="s">
        <v>2</v>
      </c>
      <c r="F605" s="7">
        <v>28941</v>
      </c>
      <c r="G605" s="11">
        <v>17</v>
      </c>
      <c r="H605" s="12">
        <f t="shared" si="9"/>
        <v>9839.94</v>
      </c>
    </row>
    <row r="606" spans="1:8" x14ac:dyDescent="0.25">
      <c r="A606" s="11" t="s">
        <v>15</v>
      </c>
      <c r="B606" s="11" t="s">
        <v>20</v>
      </c>
      <c r="C606" s="11" t="s">
        <v>9</v>
      </c>
      <c r="D606" s="11" t="s">
        <v>7</v>
      </c>
      <c r="E606" s="7" t="s">
        <v>2</v>
      </c>
      <c r="F606" s="7">
        <v>36702</v>
      </c>
      <c r="G606" s="11">
        <v>12.5</v>
      </c>
      <c r="H606" s="12">
        <f t="shared" si="9"/>
        <v>9175.5</v>
      </c>
    </row>
    <row r="607" spans="1:8" x14ac:dyDescent="0.25">
      <c r="A607" s="11" t="s">
        <v>5</v>
      </c>
      <c r="B607" s="11" t="s">
        <v>20</v>
      </c>
      <c r="C607" s="11" t="s">
        <v>9</v>
      </c>
      <c r="D607" s="11" t="s">
        <v>7</v>
      </c>
      <c r="E607" s="7" t="s">
        <v>2</v>
      </c>
      <c r="F607" s="7">
        <v>30731</v>
      </c>
      <c r="G607" s="11">
        <v>15.1</v>
      </c>
      <c r="H607" s="12">
        <f t="shared" si="9"/>
        <v>9280.7619999999988</v>
      </c>
    </row>
    <row r="608" spans="1:8" x14ac:dyDescent="0.25">
      <c r="A608" s="11" t="s">
        <v>11</v>
      </c>
      <c r="B608" s="11" t="s">
        <v>20</v>
      </c>
      <c r="C608" s="11" t="s">
        <v>9</v>
      </c>
      <c r="D608" s="11" t="s">
        <v>7</v>
      </c>
      <c r="E608" s="7" t="s">
        <v>2</v>
      </c>
      <c r="F608" s="7">
        <v>28403</v>
      </c>
      <c r="G608" s="11">
        <v>18</v>
      </c>
      <c r="H608" s="12">
        <f t="shared" si="9"/>
        <v>10225.08</v>
      </c>
    </row>
    <row r="609" spans="1:8" x14ac:dyDescent="0.25">
      <c r="A609" s="11" t="s">
        <v>16</v>
      </c>
      <c r="B609" s="11" t="s">
        <v>20</v>
      </c>
      <c r="C609" s="11" t="s">
        <v>9</v>
      </c>
      <c r="D609" s="11" t="s">
        <v>7</v>
      </c>
      <c r="E609" s="7" t="s">
        <v>2</v>
      </c>
      <c r="F609" s="7">
        <v>25735</v>
      </c>
      <c r="G609" s="11">
        <v>19.100000000000001</v>
      </c>
      <c r="H609" s="12">
        <f t="shared" si="9"/>
        <v>9830.77</v>
      </c>
    </row>
    <row r="610" spans="1:8" x14ac:dyDescent="0.25">
      <c r="A610" s="11" t="s">
        <v>29</v>
      </c>
      <c r="B610" s="11" t="s">
        <v>20</v>
      </c>
      <c r="C610" s="11" t="s">
        <v>9</v>
      </c>
      <c r="D610" s="11" t="s">
        <v>7</v>
      </c>
      <c r="E610" s="7" t="s">
        <v>2</v>
      </c>
      <c r="F610" s="7">
        <v>27151</v>
      </c>
      <c r="G610" s="11">
        <v>17.5</v>
      </c>
      <c r="H610" s="12">
        <f t="shared" si="9"/>
        <v>9502.85</v>
      </c>
    </row>
    <row r="611" spans="1:8" x14ac:dyDescent="0.25">
      <c r="A611" s="11" t="s">
        <v>0</v>
      </c>
      <c r="B611" s="11" t="s">
        <v>26</v>
      </c>
      <c r="C611" s="11" t="s">
        <v>10</v>
      </c>
      <c r="D611" s="11" t="s">
        <v>7</v>
      </c>
      <c r="E611" s="7" t="s">
        <v>2</v>
      </c>
      <c r="F611" s="7">
        <v>82276</v>
      </c>
      <c r="G611" s="11">
        <v>8.3000000000000007</v>
      </c>
      <c r="H611" s="12">
        <f t="shared" si="9"/>
        <v>13657.816000000001</v>
      </c>
    </row>
    <row r="612" spans="1:8" x14ac:dyDescent="0.25">
      <c r="A612" s="11" t="s">
        <v>14</v>
      </c>
      <c r="B612" s="11" t="s">
        <v>26</v>
      </c>
      <c r="C612" s="11" t="s">
        <v>10</v>
      </c>
      <c r="D612" s="11" t="s">
        <v>7</v>
      </c>
      <c r="E612" s="7" t="s">
        <v>2</v>
      </c>
      <c r="F612" s="7">
        <v>81203</v>
      </c>
      <c r="G612" s="11">
        <v>9.5</v>
      </c>
      <c r="H612" s="12">
        <f t="shared" si="9"/>
        <v>15428.57</v>
      </c>
    </row>
    <row r="613" spans="1:8" x14ac:dyDescent="0.25">
      <c r="A613" s="11" t="s">
        <v>15</v>
      </c>
      <c r="B613" s="11" t="s">
        <v>26</v>
      </c>
      <c r="C613" s="11" t="s">
        <v>10</v>
      </c>
      <c r="D613" s="11" t="s">
        <v>7</v>
      </c>
      <c r="E613" s="7" t="s">
        <v>2</v>
      </c>
      <c r="F613" s="7">
        <v>70508</v>
      </c>
      <c r="G613" s="11">
        <v>8.8000000000000007</v>
      </c>
      <c r="H613" s="12">
        <f t="shared" si="9"/>
        <v>12409.408000000001</v>
      </c>
    </row>
    <row r="614" spans="1:8" x14ac:dyDescent="0.25">
      <c r="A614" s="11" t="s">
        <v>5</v>
      </c>
      <c r="B614" s="11" t="s">
        <v>26</v>
      </c>
      <c r="C614" s="11" t="s">
        <v>10</v>
      </c>
      <c r="D614" s="11" t="s">
        <v>7</v>
      </c>
      <c r="E614" s="7" t="s">
        <v>2</v>
      </c>
      <c r="F614" s="7">
        <v>72497</v>
      </c>
      <c r="G614" s="11">
        <v>9.8000000000000007</v>
      </c>
      <c r="H614" s="12">
        <f t="shared" si="9"/>
        <v>14209.412000000002</v>
      </c>
    </row>
    <row r="615" spans="1:8" x14ac:dyDescent="0.25">
      <c r="A615" s="11" t="s">
        <v>11</v>
      </c>
      <c r="B615" s="11" t="s">
        <v>26</v>
      </c>
      <c r="C615" s="11" t="s">
        <v>10</v>
      </c>
      <c r="D615" s="11" t="s">
        <v>7</v>
      </c>
      <c r="E615" s="7" t="s">
        <v>2</v>
      </c>
      <c r="F615" s="7">
        <v>68275</v>
      </c>
      <c r="G615" s="11">
        <v>11.2</v>
      </c>
      <c r="H615" s="12">
        <f t="shared" si="9"/>
        <v>15293.6</v>
      </c>
    </row>
    <row r="616" spans="1:8" x14ac:dyDescent="0.25">
      <c r="A616" s="11" t="s">
        <v>16</v>
      </c>
      <c r="B616" s="11" t="s">
        <v>26</v>
      </c>
      <c r="C616" s="11" t="s">
        <v>10</v>
      </c>
      <c r="D616" s="11" t="s">
        <v>7</v>
      </c>
      <c r="E616" s="7" t="s">
        <v>2</v>
      </c>
      <c r="F616" s="7">
        <v>65200</v>
      </c>
      <c r="G616" s="11">
        <v>11.8</v>
      </c>
      <c r="H616" s="12">
        <f t="shared" si="9"/>
        <v>15387.2</v>
      </c>
    </row>
    <row r="617" spans="1:8" x14ac:dyDescent="0.25">
      <c r="A617" s="11" t="s">
        <v>29</v>
      </c>
      <c r="B617" s="11" t="s">
        <v>26</v>
      </c>
      <c r="C617" s="11" t="s">
        <v>10</v>
      </c>
      <c r="D617" s="11" t="s">
        <v>7</v>
      </c>
      <c r="E617" s="7" t="s">
        <v>2</v>
      </c>
      <c r="F617" s="7">
        <v>44903</v>
      </c>
      <c r="G617" s="11">
        <v>13.8</v>
      </c>
      <c r="H617" s="12">
        <f t="shared" si="9"/>
        <v>12393.228000000001</v>
      </c>
    </row>
    <row r="618" spans="1:8" x14ac:dyDescent="0.25">
      <c r="A618" s="11" t="s">
        <v>0</v>
      </c>
      <c r="B618" s="11" t="s">
        <v>19</v>
      </c>
      <c r="C618" s="11" t="s">
        <v>10</v>
      </c>
      <c r="D618" s="11" t="s">
        <v>7</v>
      </c>
      <c r="E618" s="7" t="s">
        <v>2</v>
      </c>
      <c r="F618" s="7">
        <v>53066</v>
      </c>
      <c r="G618" s="11">
        <v>1.5</v>
      </c>
      <c r="H618" s="12">
        <f t="shared" si="9"/>
        <v>1591.98</v>
      </c>
    </row>
    <row r="619" spans="1:8" x14ac:dyDescent="0.25">
      <c r="A619" s="11" t="s">
        <v>14</v>
      </c>
      <c r="B619" s="11" t="s">
        <v>19</v>
      </c>
      <c r="C619" s="11" t="s">
        <v>10</v>
      </c>
      <c r="D619" s="11" t="s">
        <v>7</v>
      </c>
      <c r="E619" s="7" t="s">
        <v>2</v>
      </c>
      <c r="F619" s="7">
        <v>47415</v>
      </c>
      <c r="G619" s="11">
        <v>12.6</v>
      </c>
      <c r="H619" s="12">
        <f t="shared" si="9"/>
        <v>11948.58</v>
      </c>
    </row>
    <row r="620" spans="1:8" x14ac:dyDescent="0.25">
      <c r="A620" s="11" t="s">
        <v>15</v>
      </c>
      <c r="B620" s="11" t="s">
        <v>19</v>
      </c>
      <c r="C620" s="11" t="s">
        <v>10</v>
      </c>
      <c r="D620" s="11" t="s">
        <v>7</v>
      </c>
      <c r="E620" s="7" t="s">
        <v>2</v>
      </c>
      <c r="F620" s="7">
        <v>44833</v>
      </c>
      <c r="G620" s="11">
        <v>11.7</v>
      </c>
      <c r="H620" s="12">
        <f t="shared" si="9"/>
        <v>10490.921999999999</v>
      </c>
    </row>
    <row r="621" spans="1:8" x14ac:dyDescent="0.25">
      <c r="A621" s="11" t="s">
        <v>5</v>
      </c>
      <c r="B621" s="11" t="s">
        <v>19</v>
      </c>
      <c r="C621" s="11" t="s">
        <v>10</v>
      </c>
      <c r="D621" s="11" t="s">
        <v>7</v>
      </c>
      <c r="E621" s="7" t="s">
        <v>2</v>
      </c>
      <c r="F621" s="7">
        <v>43291</v>
      </c>
      <c r="G621" s="11">
        <v>13.1</v>
      </c>
      <c r="H621" s="12">
        <f t="shared" si="9"/>
        <v>11342.242</v>
      </c>
    </row>
    <row r="622" spans="1:8" x14ac:dyDescent="0.25">
      <c r="A622" s="11" t="s">
        <v>11</v>
      </c>
      <c r="B622" s="11" t="s">
        <v>19</v>
      </c>
      <c r="C622" s="11" t="s">
        <v>10</v>
      </c>
      <c r="D622" s="11" t="s">
        <v>7</v>
      </c>
      <c r="E622" s="7" t="s">
        <v>2</v>
      </c>
      <c r="F622" s="7">
        <v>40976</v>
      </c>
      <c r="G622" s="11">
        <v>14.2</v>
      </c>
      <c r="H622" s="12">
        <f t="shared" si="9"/>
        <v>11637.183999999999</v>
      </c>
    </row>
    <row r="623" spans="1:8" x14ac:dyDescent="0.25">
      <c r="A623" s="11" t="s">
        <v>16</v>
      </c>
      <c r="B623" s="11" t="s">
        <v>19</v>
      </c>
      <c r="C623" s="11" t="s">
        <v>10</v>
      </c>
      <c r="D623" s="11" t="s">
        <v>7</v>
      </c>
      <c r="E623" s="7" t="s">
        <v>2</v>
      </c>
      <c r="F623" s="7">
        <v>48904</v>
      </c>
      <c r="G623" s="11">
        <v>15.1</v>
      </c>
      <c r="H623" s="12">
        <f t="shared" si="9"/>
        <v>14769.008</v>
      </c>
    </row>
    <row r="624" spans="1:8" x14ac:dyDescent="0.25">
      <c r="A624" s="11" t="s">
        <v>29</v>
      </c>
      <c r="B624" s="11" t="s">
        <v>19</v>
      </c>
      <c r="C624" s="11" t="s">
        <v>10</v>
      </c>
      <c r="D624" s="11" t="s">
        <v>7</v>
      </c>
      <c r="E624" s="7" t="s">
        <v>2</v>
      </c>
      <c r="F624" s="7">
        <v>31360</v>
      </c>
      <c r="G624" s="11">
        <v>16</v>
      </c>
      <c r="H624" s="12">
        <f t="shared" si="9"/>
        <v>10035.200000000001</v>
      </c>
    </row>
    <row r="625" spans="1:8" x14ac:dyDescent="0.25">
      <c r="A625" s="11" t="s">
        <v>0</v>
      </c>
      <c r="B625" s="11" t="s">
        <v>20</v>
      </c>
      <c r="C625" s="11" t="s">
        <v>10</v>
      </c>
      <c r="D625" s="11" t="s">
        <v>7</v>
      </c>
      <c r="E625" s="7" t="s">
        <v>2</v>
      </c>
      <c r="F625" s="7">
        <v>29210</v>
      </c>
      <c r="G625" s="11">
        <v>14.9</v>
      </c>
      <c r="H625" s="12">
        <f t="shared" si="9"/>
        <v>8704.58</v>
      </c>
    </row>
    <row r="626" spans="1:8" x14ac:dyDescent="0.25">
      <c r="A626" s="11" t="s">
        <v>14</v>
      </c>
      <c r="B626" s="11" t="s">
        <v>20</v>
      </c>
      <c r="C626" s="11" t="s">
        <v>10</v>
      </c>
      <c r="D626" s="11" t="s">
        <v>7</v>
      </c>
      <c r="E626" s="7" t="s">
        <v>2</v>
      </c>
      <c r="F626" s="7">
        <v>33788</v>
      </c>
      <c r="G626" s="11">
        <v>15.5</v>
      </c>
      <c r="H626" s="12">
        <f t="shared" si="9"/>
        <v>10474.280000000001</v>
      </c>
    </row>
    <row r="627" spans="1:8" x14ac:dyDescent="0.25">
      <c r="A627" s="11" t="s">
        <v>15</v>
      </c>
      <c r="B627" s="11" t="s">
        <v>20</v>
      </c>
      <c r="C627" s="11" t="s">
        <v>10</v>
      </c>
      <c r="D627" s="11" t="s">
        <v>7</v>
      </c>
      <c r="E627" s="7" t="s">
        <v>2</v>
      </c>
      <c r="F627" s="7">
        <v>25675</v>
      </c>
      <c r="G627" s="11">
        <v>14.8</v>
      </c>
      <c r="H627" s="12">
        <f t="shared" si="9"/>
        <v>7599.8</v>
      </c>
    </row>
    <row r="628" spans="1:8" x14ac:dyDescent="0.25">
      <c r="A628" s="11" t="s">
        <v>5</v>
      </c>
      <c r="B628" s="11" t="s">
        <v>20</v>
      </c>
      <c r="C628" s="11" t="s">
        <v>10</v>
      </c>
      <c r="D628" s="11" t="s">
        <v>7</v>
      </c>
      <c r="E628" s="7" t="s">
        <v>2</v>
      </c>
      <c r="F628" s="7">
        <v>29206</v>
      </c>
      <c r="G628" s="11">
        <v>16.5</v>
      </c>
      <c r="H628" s="12">
        <f t="shared" si="9"/>
        <v>9637.98</v>
      </c>
    </row>
    <row r="629" spans="1:8" x14ac:dyDescent="0.25">
      <c r="A629" s="11" t="s">
        <v>11</v>
      </c>
      <c r="B629" s="11" t="s">
        <v>20</v>
      </c>
      <c r="C629" s="11" t="s">
        <v>10</v>
      </c>
      <c r="D629" s="11" t="s">
        <v>7</v>
      </c>
      <c r="E629" s="7" t="s">
        <v>2</v>
      </c>
      <c r="F629" s="7">
        <v>27299</v>
      </c>
      <c r="G629" s="11">
        <v>18</v>
      </c>
      <c r="H629" s="12">
        <f t="shared" si="9"/>
        <v>9827.64</v>
      </c>
    </row>
    <row r="630" spans="1:8" x14ac:dyDescent="0.25">
      <c r="A630" s="11" t="s">
        <v>16</v>
      </c>
      <c r="B630" s="11" t="s">
        <v>20</v>
      </c>
      <c r="C630" s="11" t="s">
        <v>10</v>
      </c>
      <c r="D630" s="11" t="s">
        <v>7</v>
      </c>
      <c r="E630" s="7" t="s">
        <v>2</v>
      </c>
      <c r="F630" s="7">
        <v>16296</v>
      </c>
      <c r="G630" s="11">
        <v>23.8</v>
      </c>
      <c r="H630" s="12">
        <f t="shared" si="9"/>
        <v>7756.8959999999997</v>
      </c>
    </row>
    <row r="631" spans="1:8" x14ac:dyDescent="0.25">
      <c r="A631" s="11" t="s">
        <v>29</v>
      </c>
      <c r="B631" s="11" t="s">
        <v>20</v>
      </c>
      <c r="C631" s="11" t="s">
        <v>10</v>
      </c>
      <c r="D631" s="11" t="s">
        <v>7</v>
      </c>
      <c r="E631" s="7" t="s">
        <v>2</v>
      </c>
      <c r="F631" s="7">
        <v>13543</v>
      </c>
      <c r="G631" s="11">
        <v>24.3</v>
      </c>
      <c r="H631" s="12">
        <f t="shared" si="9"/>
        <v>6581.8980000000001</v>
      </c>
    </row>
    <row r="632" spans="1:8" x14ac:dyDescent="0.25">
      <c r="A632" s="11" t="s">
        <v>0</v>
      </c>
      <c r="B632" s="11" t="s">
        <v>26</v>
      </c>
      <c r="C632" s="11" t="s">
        <v>23</v>
      </c>
      <c r="D632" s="11" t="s">
        <v>7</v>
      </c>
      <c r="E632" s="7" t="s">
        <v>25</v>
      </c>
      <c r="F632" s="7">
        <v>181083</v>
      </c>
      <c r="G632" s="11">
        <v>5.9</v>
      </c>
      <c r="H632" s="12">
        <f t="shared" si="9"/>
        <v>21367.793999999998</v>
      </c>
    </row>
    <row r="633" spans="1:8" x14ac:dyDescent="0.25">
      <c r="A633" s="11" t="s">
        <v>0</v>
      </c>
      <c r="B633" s="11" t="s">
        <v>26</v>
      </c>
      <c r="C633" s="11" t="s">
        <v>9</v>
      </c>
      <c r="D633" s="11" t="s">
        <v>7</v>
      </c>
      <c r="E633" s="7" t="s">
        <v>25</v>
      </c>
      <c r="F633" s="7">
        <v>114851</v>
      </c>
      <c r="G633" s="11">
        <v>7.3</v>
      </c>
      <c r="H633" s="12">
        <f t="shared" si="9"/>
        <v>16768.245999999999</v>
      </c>
    </row>
    <row r="634" spans="1:8" x14ac:dyDescent="0.25">
      <c r="A634" s="11" t="s">
        <v>0</v>
      </c>
      <c r="B634" s="11" t="s">
        <v>26</v>
      </c>
      <c r="C634" s="11" t="s">
        <v>10</v>
      </c>
      <c r="D634" s="11" t="s">
        <v>7</v>
      </c>
      <c r="E634" s="7" t="s">
        <v>25</v>
      </c>
      <c r="F634" s="7">
        <v>66232</v>
      </c>
      <c r="G634" s="11">
        <v>9.1999999999999993</v>
      </c>
      <c r="H634" s="12">
        <f t="shared" si="9"/>
        <v>12186.687999999998</v>
      </c>
    </row>
    <row r="635" spans="1:8" x14ac:dyDescent="0.25">
      <c r="A635" s="11" t="s">
        <v>0</v>
      </c>
      <c r="B635" s="11" t="s">
        <v>19</v>
      </c>
      <c r="C635" s="11" t="s">
        <v>23</v>
      </c>
      <c r="D635" s="11" t="s">
        <v>7</v>
      </c>
      <c r="E635" s="7" t="s">
        <v>25</v>
      </c>
      <c r="F635" s="7">
        <v>85202</v>
      </c>
      <c r="G635" s="11">
        <v>7.9</v>
      </c>
      <c r="H635" s="12">
        <f t="shared" si="9"/>
        <v>13461.916000000001</v>
      </c>
    </row>
    <row r="636" spans="1:8" x14ac:dyDescent="0.25">
      <c r="A636" s="11" t="s">
        <v>0</v>
      </c>
      <c r="B636" s="11" t="s">
        <v>19</v>
      </c>
      <c r="C636" s="11" t="s">
        <v>9</v>
      </c>
      <c r="D636" s="11" t="s">
        <v>7</v>
      </c>
      <c r="E636" s="7" t="s">
        <v>25</v>
      </c>
      <c r="F636" s="7">
        <v>60194</v>
      </c>
      <c r="G636" s="11">
        <v>9.5</v>
      </c>
      <c r="H636" s="12">
        <f t="shared" si="9"/>
        <v>11436.86</v>
      </c>
    </row>
    <row r="637" spans="1:8" x14ac:dyDescent="0.25">
      <c r="A637" s="11" t="s">
        <v>0</v>
      </c>
      <c r="B637" s="11" t="s">
        <v>19</v>
      </c>
      <c r="C637" s="11" t="s">
        <v>10</v>
      </c>
      <c r="D637" s="11" t="s">
        <v>7</v>
      </c>
      <c r="E637" s="7" t="s">
        <v>25</v>
      </c>
      <c r="F637" s="7">
        <v>25008</v>
      </c>
      <c r="G637" s="11">
        <v>14.9</v>
      </c>
      <c r="H637" s="12">
        <f t="shared" si="9"/>
        <v>7452.384</v>
      </c>
    </row>
    <row r="638" spans="1:8" x14ac:dyDescent="0.25">
      <c r="A638" s="11" t="s">
        <v>0</v>
      </c>
      <c r="B638" s="11" t="s">
        <v>20</v>
      </c>
      <c r="C638" s="11" t="s">
        <v>23</v>
      </c>
      <c r="D638" s="11" t="s">
        <v>7</v>
      </c>
      <c r="E638" s="7" t="s">
        <v>25</v>
      </c>
      <c r="F638" s="7">
        <v>95881</v>
      </c>
      <c r="G638" s="11">
        <v>7.5</v>
      </c>
      <c r="H638" s="12">
        <f t="shared" si="9"/>
        <v>14382.15</v>
      </c>
    </row>
    <row r="639" spans="1:8" x14ac:dyDescent="0.25">
      <c r="A639" s="11" t="s">
        <v>0</v>
      </c>
      <c r="B639" s="11" t="s">
        <v>20</v>
      </c>
      <c r="C639" s="11" t="s">
        <v>9</v>
      </c>
      <c r="D639" s="11" t="s">
        <v>7</v>
      </c>
      <c r="E639" s="7" t="s">
        <v>25</v>
      </c>
      <c r="F639" s="7">
        <v>54657</v>
      </c>
      <c r="G639" s="11">
        <v>10.5</v>
      </c>
      <c r="H639" s="12">
        <f t="shared" si="9"/>
        <v>11477.97</v>
      </c>
    </row>
    <row r="640" spans="1:8" x14ac:dyDescent="0.25">
      <c r="A640" s="11" t="s">
        <v>0</v>
      </c>
      <c r="B640" s="11" t="s">
        <v>20</v>
      </c>
      <c r="C640" s="11" t="s">
        <v>10</v>
      </c>
      <c r="D640" s="11" t="s">
        <v>7</v>
      </c>
      <c r="E640" s="7" t="s">
        <v>25</v>
      </c>
      <c r="F640" s="7">
        <v>41224</v>
      </c>
      <c r="G640" s="11">
        <v>11.7</v>
      </c>
      <c r="H640" s="12">
        <f t="shared" si="9"/>
        <v>9646.4159999999993</v>
      </c>
    </row>
    <row r="641" spans="1:8" x14ac:dyDescent="0.25">
      <c r="A641" s="11" t="s">
        <v>14</v>
      </c>
      <c r="B641" s="11" t="s">
        <v>26</v>
      </c>
      <c r="C641" s="11" t="s">
        <v>23</v>
      </c>
      <c r="D641" s="11" t="s">
        <v>7</v>
      </c>
      <c r="E641" s="7" t="s">
        <v>25</v>
      </c>
      <c r="F641" s="7">
        <v>180658</v>
      </c>
      <c r="G641" s="11">
        <v>6.8</v>
      </c>
      <c r="H641" s="12">
        <f t="shared" si="9"/>
        <v>24569.487999999998</v>
      </c>
    </row>
    <row r="642" spans="1:8" x14ac:dyDescent="0.25">
      <c r="A642" s="11" t="s">
        <v>14</v>
      </c>
      <c r="B642" s="11" t="s">
        <v>26</v>
      </c>
      <c r="C642" s="11" t="s">
        <v>9</v>
      </c>
      <c r="D642" s="11" t="s">
        <v>7</v>
      </c>
      <c r="E642" s="7" t="s">
        <v>25</v>
      </c>
      <c r="F642" s="7">
        <v>110655</v>
      </c>
      <c r="G642" s="11">
        <v>8.3000000000000007</v>
      </c>
      <c r="H642" s="12">
        <f t="shared" ref="H642:H705" si="10">2*(G642*F642/100)</f>
        <v>18368.730000000003</v>
      </c>
    </row>
    <row r="643" spans="1:8" x14ac:dyDescent="0.25">
      <c r="A643" s="11" t="s">
        <v>14</v>
      </c>
      <c r="B643" s="11" t="s">
        <v>26</v>
      </c>
      <c r="C643" s="11" t="s">
        <v>10</v>
      </c>
      <c r="D643" s="11" t="s">
        <v>7</v>
      </c>
      <c r="E643" s="7" t="s">
        <v>25</v>
      </c>
      <c r="F643" s="7">
        <v>70003</v>
      </c>
      <c r="G643" s="11">
        <v>10.1</v>
      </c>
      <c r="H643" s="12">
        <f t="shared" si="10"/>
        <v>14140.605999999998</v>
      </c>
    </row>
    <row r="644" spans="1:8" x14ac:dyDescent="0.25">
      <c r="A644" s="11" t="s">
        <v>14</v>
      </c>
      <c r="B644" s="11" t="s">
        <v>19</v>
      </c>
      <c r="C644" s="11" t="s">
        <v>23</v>
      </c>
      <c r="D644" s="11" t="s">
        <v>7</v>
      </c>
      <c r="E644" s="7" t="s">
        <v>25</v>
      </c>
      <c r="F644" s="7">
        <v>92236</v>
      </c>
      <c r="G644" s="11">
        <v>8.8000000000000007</v>
      </c>
      <c r="H644" s="12">
        <f t="shared" si="10"/>
        <v>16233.536</v>
      </c>
    </row>
    <row r="645" spans="1:8" x14ac:dyDescent="0.25">
      <c r="A645" s="11" t="s">
        <v>14</v>
      </c>
      <c r="B645" s="11" t="s">
        <v>19</v>
      </c>
      <c r="C645" s="11" t="s">
        <v>9</v>
      </c>
      <c r="D645" s="11" t="s">
        <v>7</v>
      </c>
      <c r="E645" s="7" t="s">
        <v>25</v>
      </c>
      <c r="F645" s="7">
        <v>62401</v>
      </c>
      <c r="G645" s="11">
        <v>10.9</v>
      </c>
      <c r="H645" s="12">
        <f t="shared" si="10"/>
        <v>13603.418</v>
      </c>
    </row>
    <row r="646" spans="1:8" x14ac:dyDescent="0.25">
      <c r="A646" s="11" t="s">
        <v>14</v>
      </c>
      <c r="B646" s="11" t="s">
        <v>19</v>
      </c>
      <c r="C646" s="11" t="s">
        <v>10</v>
      </c>
      <c r="D646" s="11" t="s">
        <v>7</v>
      </c>
      <c r="E646" s="7" t="s">
        <v>25</v>
      </c>
      <c r="F646" s="7">
        <v>29835</v>
      </c>
      <c r="G646" s="11">
        <v>17</v>
      </c>
      <c r="H646" s="12">
        <f t="shared" si="10"/>
        <v>10143.9</v>
      </c>
    </row>
    <row r="647" spans="1:8" x14ac:dyDescent="0.25">
      <c r="A647" s="11" t="s">
        <v>14</v>
      </c>
      <c r="B647" s="11" t="s">
        <v>20</v>
      </c>
      <c r="C647" s="11" t="s">
        <v>23</v>
      </c>
      <c r="D647" s="11" t="s">
        <v>7</v>
      </c>
      <c r="E647" s="7" t="s">
        <v>25</v>
      </c>
      <c r="F647" s="7">
        <v>88422</v>
      </c>
      <c r="G647" s="11">
        <v>9</v>
      </c>
      <c r="H647" s="12">
        <f t="shared" si="10"/>
        <v>15915.96</v>
      </c>
    </row>
    <row r="648" spans="1:8" x14ac:dyDescent="0.25">
      <c r="A648" s="11" t="s">
        <v>14</v>
      </c>
      <c r="B648" s="11" t="s">
        <v>20</v>
      </c>
      <c r="C648" s="11" t="s">
        <v>9</v>
      </c>
      <c r="D648" s="11" t="s">
        <v>7</v>
      </c>
      <c r="E648" s="7" t="s">
        <v>25</v>
      </c>
      <c r="F648" s="7">
        <v>48254</v>
      </c>
      <c r="G648" s="11">
        <v>12.6</v>
      </c>
      <c r="H648" s="12">
        <f t="shared" si="10"/>
        <v>12160.008</v>
      </c>
    </row>
    <row r="649" spans="1:8" x14ac:dyDescent="0.25">
      <c r="A649" s="11" t="s">
        <v>14</v>
      </c>
      <c r="B649" s="11" t="s">
        <v>20</v>
      </c>
      <c r="C649" s="11" t="s">
        <v>10</v>
      </c>
      <c r="D649" s="11" t="s">
        <v>7</v>
      </c>
      <c r="E649" s="7" t="s">
        <v>25</v>
      </c>
      <c r="F649" s="7">
        <v>40168</v>
      </c>
      <c r="G649" s="11">
        <v>13.4</v>
      </c>
      <c r="H649" s="12">
        <f t="shared" si="10"/>
        <v>10765.024000000001</v>
      </c>
    </row>
    <row r="650" spans="1:8" x14ac:dyDescent="0.25">
      <c r="A650" s="11" t="s">
        <v>15</v>
      </c>
      <c r="B650" s="11" t="s">
        <v>26</v>
      </c>
      <c r="C650" s="11" t="s">
        <v>23</v>
      </c>
      <c r="D650" s="11" t="s">
        <v>7</v>
      </c>
      <c r="E650" s="7" t="s">
        <v>25</v>
      </c>
      <c r="F650" s="7">
        <v>148713</v>
      </c>
      <c r="G650" s="11">
        <v>7.3</v>
      </c>
      <c r="H650" s="12">
        <f t="shared" si="10"/>
        <v>21712.097999999998</v>
      </c>
    </row>
    <row r="651" spans="1:8" x14ac:dyDescent="0.25">
      <c r="A651" s="11" t="s">
        <v>15</v>
      </c>
      <c r="B651" s="11" t="s">
        <v>26</v>
      </c>
      <c r="C651" s="11" t="s">
        <v>9</v>
      </c>
      <c r="D651" s="11" t="s">
        <v>7</v>
      </c>
      <c r="E651" s="7" t="s">
        <v>25</v>
      </c>
      <c r="F651" s="7">
        <v>86922</v>
      </c>
      <c r="G651" s="11">
        <v>8</v>
      </c>
      <c r="H651" s="12">
        <f t="shared" si="10"/>
        <v>13907.52</v>
      </c>
    </row>
    <row r="652" spans="1:8" x14ac:dyDescent="0.25">
      <c r="A652" s="11" t="s">
        <v>15</v>
      </c>
      <c r="B652" s="11" t="s">
        <v>26</v>
      </c>
      <c r="C652" s="11" t="s">
        <v>10</v>
      </c>
      <c r="D652" s="11" t="s">
        <v>7</v>
      </c>
      <c r="E652" s="7" t="s">
        <v>25</v>
      </c>
      <c r="F652" s="7">
        <v>61791</v>
      </c>
      <c r="G652" s="11">
        <v>9.5</v>
      </c>
      <c r="H652" s="12">
        <f t="shared" si="10"/>
        <v>11740.29</v>
      </c>
    </row>
    <row r="653" spans="1:8" x14ac:dyDescent="0.25">
      <c r="A653" s="11" t="s">
        <v>15</v>
      </c>
      <c r="B653" s="11" t="s">
        <v>19</v>
      </c>
      <c r="C653" s="11" t="s">
        <v>23</v>
      </c>
      <c r="D653" s="11" t="s">
        <v>7</v>
      </c>
      <c r="E653" s="7" t="s">
        <v>25</v>
      </c>
      <c r="F653" s="7">
        <v>60500</v>
      </c>
      <c r="G653" s="11">
        <v>9.5</v>
      </c>
      <c r="H653" s="12">
        <f t="shared" si="10"/>
        <v>11495</v>
      </c>
    </row>
    <row r="654" spans="1:8" x14ac:dyDescent="0.25">
      <c r="A654" s="11" t="s">
        <v>15</v>
      </c>
      <c r="B654" s="11" t="s">
        <v>19</v>
      </c>
      <c r="C654" s="11" t="s">
        <v>9</v>
      </c>
      <c r="D654" s="11" t="s">
        <v>7</v>
      </c>
      <c r="E654" s="7" t="s">
        <v>25</v>
      </c>
      <c r="F654" s="7">
        <v>34479</v>
      </c>
      <c r="G654" s="11">
        <v>13.5</v>
      </c>
      <c r="H654" s="12">
        <f t="shared" si="10"/>
        <v>9309.33</v>
      </c>
    </row>
    <row r="655" spans="1:8" x14ac:dyDescent="0.25">
      <c r="A655" s="11" t="s">
        <v>15</v>
      </c>
      <c r="B655" s="11" t="s">
        <v>19</v>
      </c>
      <c r="C655" s="11" t="s">
        <v>10</v>
      </c>
      <c r="D655" s="11" t="s">
        <v>7</v>
      </c>
      <c r="E655" s="7" t="s">
        <v>25</v>
      </c>
      <c r="F655" s="7">
        <v>26021</v>
      </c>
      <c r="G655" s="11">
        <v>14.8</v>
      </c>
      <c r="H655" s="12">
        <f t="shared" si="10"/>
        <v>7702.2160000000013</v>
      </c>
    </row>
    <row r="656" spans="1:8" x14ac:dyDescent="0.25">
      <c r="A656" s="11" t="s">
        <v>15</v>
      </c>
      <c r="B656" s="11" t="s">
        <v>20</v>
      </c>
      <c r="C656" s="11" t="s">
        <v>23</v>
      </c>
      <c r="D656" s="11" t="s">
        <v>7</v>
      </c>
      <c r="E656" s="7" t="s">
        <v>25</v>
      </c>
      <c r="F656" s="7">
        <v>88213</v>
      </c>
      <c r="G656" s="11">
        <v>8</v>
      </c>
      <c r="H656" s="12">
        <f t="shared" si="10"/>
        <v>14114.08</v>
      </c>
    </row>
    <row r="657" spans="1:8" x14ac:dyDescent="0.25">
      <c r="A657" s="11" t="s">
        <v>15</v>
      </c>
      <c r="B657" s="11" t="s">
        <v>20</v>
      </c>
      <c r="C657" s="11" t="s">
        <v>9</v>
      </c>
      <c r="D657" s="11" t="s">
        <v>7</v>
      </c>
      <c r="E657" s="7" t="s">
        <v>25</v>
      </c>
      <c r="F657" s="7">
        <v>52443</v>
      </c>
      <c r="G657" s="11">
        <v>10.4</v>
      </c>
      <c r="H657" s="12">
        <f t="shared" si="10"/>
        <v>10908.144000000002</v>
      </c>
    </row>
    <row r="658" spans="1:8" x14ac:dyDescent="0.25">
      <c r="A658" s="11" t="s">
        <v>15</v>
      </c>
      <c r="B658" s="11" t="s">
        <v>20</v>
      </c>
      <c r="C658" s="11" t="s">
        <v>10</v>
      </c>
      <c r="D658" s="11" t="s">
        <v>7</v>
      </c>
      <c r="E658" s="7" t="s">
        <v>25</v>
      </c>
      <c r="F658" s="7">
        <v>35770</v>
      </c>
      <c r="G658" s="11">
        <v>12.5</v>
      </c>
      <c r="H658" s="12">
        <f t="shared" si="10"/>
        <v>8942.5</v>
      </c>
    </row>
    <row r="659" spans="1:8" x14ac:dyDescent="0.25">
      <c r="A659" s="11" t="s">
        <v>5</v>
      </c>
      <c r="B659" s="11" t="s">
        <v>26</v>
      </c>
      <c r="C659" s="11" t="s">
        <v>23</v>
      </c>
      <c r="D659" s="11" t="s">
        <v>7</v>
      </c>
      <c r="E659" s="7" t="s">
        <v>25</v>
      </c>
      <c r="F659" s="7">
        <v>210608</v>
      </c>
      <c r="G659" s="11">
        <v>5.7</v>
      </c>
      <c r="H659" s="12">
        <f t="shared" si="10"/>
        <v>24009.312000000002</v>
      </c>
    </row>
    <row r="660" spans="1:8" x14ac:dyDescent="0.25">
      <c r="A660" s="11" t="s">
        <v>5</v>
      </c>
      <c r="B660" s="11" t="s">
        <v>26</v>
      </c>
      <c r="C660" s="11" t="s">
        <v>9</v>
      </c>
      <c r="D660" s="11" t="s">
        <v>7</v>
      </c>
      <c r="E660" s="7" t="s">
        <v>25</v>
      </c>
      <c r="F660" s="7">
        <v>122422</v>
      </c>
      <c r="G660" s="11">
        <v>8.1</v>
      </c>
      <c r="H660" s="12">
        <f t="shared" si="10"/>
        <v>19832.363999999998</v>
      </c>
    </row>
    <row r="661" spans="1:8" x14ac:dyDescent="0.25">
      <c r="A661" s="11" t="s">
        <v>5</v>
      </c>
      <c r="B661" s="11" t="s">
        <v>26</v>
      </c>
      <c r="C661" s="11" t="s">
        <v>10</v>
      </c>
      <c r="D661" s="11" t="s">
        <v>7</v>
      </c>
      <c r="E661" s="7" t="s">
        <v>25</v>
      </c>
      <c r="F661" s="7">
        <v>88186</v>
      </c>
      <c r="G661" s="11">
        <v>8.9</v>
      </c>
      <c r="H661" s="12">
        <f t="shared" si="10"/>
        <v>15697.108</v>
      </c>
    </row>
    <row r="662" spans="1:8" x14ac:dyDescent="0.25">
      <c r="A662" s="11" t="s">
        <v>5</v>
      </c>
      <c r="B662" s="11" t="s">
        <v>19</v>
      </c>
      <c r="C662" s="11" t="s">
        <v>23</v>
      </c>
      <c r="D662" s="11" t="s">
        <v>7</v>
      </c>
      <c r="E662" s="7" t="s">
        <v>25</v>
      </c>
      <c r="F662" s="7">
        <v>95050</v>
      </c>
      <c r="G662" s="11">
        <v>8.5</v>
      </c>
      <c r="H662" s="12">
        <f t="shared" si="10"/>
        <v>16158.5</v>
      </c>
    </row>
    <row r="663" spans="1:8" x14ac:dyDescent="0.25">
      <c r="A663" s="11" t="s">
        <v>5</v>
      </c>
      <c r="B663" s="11" t="s">
        <v>19</v>
      </c>
      <c r="C663" s="11" t="s">
        <v>9</v>
      </c>
      <c r="D663" s="11" t="s">
        <v>7</v>
      </c>
      <c r="E663" s="7" t="s">
        <v>25</v>
      </c>
      <c r="F663" s="7">
        <v>61221</v>
      </c>
      <c r="G663" s="11">
        <v>10.6</v>
      </c>
      <c r="H663" s="12">
        <f t="shared" si="10"/>
        <v>12978.851999999999</v>
      </c>
    </row>
    <row r="664" spans="1:8" x14ac:dyDescent="0.25">
      <c r="A664" s="11" t="s">
        <v>5</v>
      </c>
      <c r="B664" s="11" t="s">
        <v>19</v>
      </c>
      <c r="C664" s="11" t="s">
        <v>10</v>
      </c>
      <c r="D664" s="11" t="s">
        <v>7</v>
      </c>
      <c r="E664" s="7" t="s">
        <v>25</v>
      </c>
      <c r="F664" s="7">
        <v>33829</v>
      </c>
      <c r="G664" s="11">
        <v>151</v>
      </c>
      <c r="H664" s="12">
        <f t="shared" si="10"/>
        <v>102163.58</v>
      </c>
    </row>
    <row r="665" spans="1:8" x14ac:dyDescent="0.25">
      <c r="A665" s="11" t="s">
        <v>5</v>
      </c>
      <c r="B665" s="11" t="s">
        <v>20</v>
      </c>
      <c r="C665" s="11" t="s">
        <v>23</v>
      </c>
      <c r="D665" s="11" t="s">
        <v>7</v>
      </c>
      <c r="E665" s="7" t="s">
        <v>25</v>
      </c>
      <c r="F665" s="7">
        <v>115558</v>
      </c>
      <c r="G665" s="11">
        <v>8.1</v>
      </c>
      <c r="H665" s="12">
        <f t="shared" si="10"/>
        <v>18720.395999999997</v>
      </c>
    </row>
    <row r="666" spans="1:8" x14ac:dyDescent="0.25">
      <c r="A666" s="11" t="s">
        <v>5</v>
      </c>
      <c r="B666" s="11" t="s">
        <v>20</v>
      </c>
      <c r="C666" s="11" t="s">
        <v>9</v>
      </c>
      <c r="D666" s="11" t="s">
        <v>7</v>
      </c>
      <c r="E666" s="7" t="s">
        <v>25</v>
      </c>
      <c r="F666" s="7">
        <v>61201</v>
      </c>
      <c r="G666" s="11">
        <v>10.6</v>
      </c>
      <c r="H666" s="12">
        <f t="shared" si="10"/>
        <v>12974.611999999999</v>
      </c>
    </row>
    <row r="667" spans="1:8" x14ac:dyDescent="0.25">
      <c r="A667" s="11" t="s">
        <v>5</v>
      </c>
      <c r="B667" s="11" t="s">
        <v>20</v>
      </c>
      <c r="C667" s="11" t="s">
        <v>10</v>
      </c>
      <c r="D667" s="11" t="s">
        <v>7</v>
      </c>
      <c r="E667" s="7" t="s">
        <v>25</v>
      </c>
      <c r="F667" s="7">
        <v>54357</v>
      </c>
      <c r="G667" s="11">
        <v>11.6</v>
      </c>
      <c r="H667" s="12">
        <f t="shared" si="10"/>
        <v>12610.823999999999</v>
      </c>
    </row>
    <row r="668" spans="1:8" x14ac:dyDescent="0.25">
      <c r="A668" s="11" t="s">
        <v>11</v>
      </c>
      <c r="B668" s="11" t="s">
        <v>26</v>
      </c>
      <c r="C668" s="11" t="s">
        <v>23</v>
      </c>
      <c r="D668" s="11" t="s">
        <v>7</v>
      </c>
      <c r="E668" s="7" t="s">
        <v>25</v>
      </c>
      <c r="F668" s="7">
        <v>195118</v>
      </c>
      <c r="G668" s="11">
        <v>7.2</v>
      </c>
      <c r="H668" s="12">
        <f t="shared" si="10"/>
        <v>28096.992000000002</v>
      </c>
    </row>
    <row r="669" spans="1:8" x14ac:dyDescent="0.25">
      <c r="A669" s="11" t="s">
        <v>11</v>
      </c>
      <c r="B669" s="11" t="s">
        <v>26</v>
      </c>
      <c r="C669" s="11" t="s">
        <v>9</v>
      </c>
      <c r="D669" s="11" t="s">
        <v>7</v>
      </c>
      <c r="E669" s="7" t="s">
        <v>25</v>
      </c>
      <c r="F669" s="7">
        <v>125668</v>
      </c>
      <c r="G669" s="11">
        <v>8</v>
      </c>
      <c r="H669" s="12">
        <f t="shared" si="10"/>
        <v>20106.88</v>
      </c>
    </row>
    <row r="670" spans="1:8" x14ac:dyDescent="0.25">
      <c r="A670" s="11" t="s">
        <v>11</v>
      </c>
      <c r="B670" s="11" t="s">
        <v>26</v>
      </c>
      <c r="C670" s="11" t="s">
        <v>10</v>
      </c>
      <c r="D670" s="11" t="s">
        <v>7</v>
      </c>
      <c r="E670" s="7" t="s">
        <v>25</v>
      </c>
      <c r="F670" s="7">
        <v>69450</v>
      </c>
      <c r="G670" s="11">
        <v>11.2</v>
      </c>
      <c r="H670" s="12">
        <f t="shared" si="10"/>
        <v>15556.8</v>
      </c>
    </row>
    <row r="671" spans="1:8" x14ac:dyDescent="0.25">
      <c r="A671" s="11" t="s">
        <v>11</v>
      </c>
      <c r="B671" s="11" t="s">
        <v>19</v>
      </c>
      <c r="C671" s="11" t="s">
        <v>23</v>
      </c>
      <c r="D671" s="11" t="s">
        <v>7</v>
      </c>
      <c r="E671" s="7" t="s">
        <v>25</v>
      </c>
      <c r="F671" s="7">
        <v>78316</v>
      </c>
      <c r="G671" s="11">
        <v>10.3</v>
      </c>
      <c r="H671" s="12">
        <f t="shared" si="10"/>
        <v>16133.096000000001</v>
      </c>
    </row>
    <row r="672" spans="1:8" x14ac:dyDescent="0.25">
      <c r="A672" s="11" t="s">
        <v>11</v>
      </c>
      <c r="B672" s="11" t="s">
        <v>19</v>
      </c>
      <c r="C672" s="11" t="s">
        <v>9</v>
      </c>
      <c r="D672" s="11" t="s">
        <v>7</v>
      </c>
      <c r="E672" s="7" t="s">
        <v>25</v>
      </c>
      <c r="F672" s="7">
        <v>55968</v>
      </c>
      <c r="G672" s="11">
        <v>12.1</v>
      </c>
      <c r="H672" s="12">
        <f t="shared" si="10"/>
        <v>13544.255999999999</v>
      </c>
    </row>
    <row r="673" spans="1:8" x14ac:dyDescent="0.25">
      <c r="A673" s="11" t="s">
        <v>11</v>
      </c>
      <c r="B673" s="11" t="s">
        <v>19</v>
      </c>
      <c r="C673" s="11" t="s">
        <v>10</v>
      </c>
      <c r="D673" s="11" t="s">
        <v>7</v>
      </c>
      <c r="E673" s="7" t="s">
        <v>25</v>
      </c>
      <c r="F673" s="7">
        <v>22348</v>
      </c>
      <c r="G673" s="11">
        <v>19.2</v>
      </c>
      <c r="H673" s="12">
        <f t="shared" si="10"/>
        <v>8581.6319999999996</v>
      </c>
    </row>
    <row r="674" spans="1:8" x14ac:dyDescent="0.25">
      <c r="A674" s="11" t="s">
        <v>11</v>
      </c>
      <c r="B674" s="11" t="s">
        <v>20</v>
      </c>
      <c r="C674" s="11" t="s">
        <v>23</v>
      </c>
      <c r="D674" s="11" t="s">
        <v>7</v>
      </c>
      <c r="E674" s="7" t="s">
        <v>25</v>
      </c>
      <c r="F674" s="7">
        <v>116802</v>
      </c>
      <c r="G674" s="11">
        <v>9</v>
      </c>
      <c r="H674" s="12">
        <f t="shared" si="10"/>
        <v>21024.36</v>
      </c>
    </row>
    <row r="675" spans="1:8" x14ac:dyDescent="0.25">
      <c r="A675" s="11" t="s">
        <v>11</v>
      </c>
      <c r="B675" s="11" t="s">
        <v>20</v>
      </c>
      <c r="C675" s="11" t="s">
        <v>9</v>
      </c>
      <c r="D675" s="11" t="s">
        <v>7</v>
      </c>
      <c r="E675" s="7" t="s">
        <v>25</v>
      </c>
      <c r="F675" s="7">
        <v>69700</v>
      </c>
      <c r="G675" s="11">
        <v>11.2</v>
      </c>
      <c r="H675" s="12">
        <f t="shared" si="10"/>
        <v>15612.8</v>
      </c>
    </row>
    <row r="676" spans="1:8" x14ac:dyDescent="0.25">
      <c r="A676" s="11" t="s">
        <v>11</v>
      </c>
      <c r="B676" s="11" t="s">
        <v>20</v>
      </c>
      <c r="C676" s="11" t="s">
        <v>10</v>
      </c>
      <c r="D676" s="11" t="s">
        <v>7</v>
      </c>
      <c r="E676" s="7" t="s">
        <v>25</v>
      </c>
      <c r="F676" s="7">
        <v>47102</v>
      </c>
      <c r="G676" s="11">
        <v>13.4</v>
      </c>
      <c r="H676" s="12">
        <f t="shared" si="10"/>
        <v>12623.336000000001</v>
      </c>
    </row>
    <row r="677" spans="1:8" x14ac:dyDescent="0.25">
      <c r="A677" s="11" t="s">
        <v>16</v>
      </c>
      <c r="B677" s="11" t="s">
        <v>26</v>
      </c>
      <c r="C677" s="11" t="s">
        <v>23</v>
      </c>
      <c r="D677" s="11" t="s">
        <v>7</v>
      </c>
      <c r="E677" s="7" t="s">
        <v>25</v>
      </c>
      <c r="F677" s="7">
        <v>239598</v>
      </c>
      <c r="G677" s="11">
        <v>6.6</v>
      </c>
      <c r="H677" s="12">
        <f t="shared" si="10"/>
        <v>31626.935999999998</v>
      </c>
    </row>
    <row r="678" spans="1:8" x14ac:dyDescent="0.25">
      <c r="A678" s="11" t="s">
        <v>16</v>
      </c>
      <c r="B678" s="11" t="s">
        <v>26</v>
      </c>
      <c r="C678" s="11" t="s">
        <v>9</v>
      </c>
      <c r="D678" s="11" t="s">
        <v>7</v>
      </c>
      <c r="E678" s="7" t="s">
        <v>25</v>
      </c>
      <c r="F678" s="7">
        <v>141848</v>
      </c>
      <c r="G678" s="11">
        <v>8.3000000000000007</v>
      </c>
      <c r="H678" s="12">
        <f t="shared" si="10"/>
        <v>23546.768000000004</v>
      </c>
    </row>
    <row r="679" spans="1:8" x14ac:dyDescent="0.25">
      <c r="A679" s="11" t="s">
        <v>16</v>
      </c>
      <c r="B679" s="11" t="s">
        <v>26</v>
      </c>
      <c r="C679" s="11" t="s">
        <v>10</v>
      </c>
      <c r="D679" s="11" t="s">
        <v>7</v>
      </c>
      <c r="E679" s="7" t="s">
        <v>25</v>
      </c>
      <c r="F679" s="7">
        <v>97750</v>
      </c>
      <c r="G679" s="11">
        <v>9.6</v>
      </c>
      <c r="H679" s="12">
        <f t="shared" si="10"/>
        <v>18768</v>
      </c>
    </row>
    <row r="680" spans="1:8" x14ac:dyDescent="0.25">
      <c r="A680" s="11" t="s">
        <v>16</v>
      </c>
      <c r="B680" s="11" t="s">
        <v>19</v>
      </c>
      <c r="C680" s="11" t="s">
        <v>23</v>
      </c>
      <c r="D680" s="11" t="s">
        <v>7</v>
      </c>
      <c r="E680" s="7" t="s">
        <v>25</v>
      </c>
      <c r="F680" s="7">
        <v>110842</v>
      </c>
      <c r="G680" s="11">
        <v>9.3000000000000007</v>
      </c>
      <c r="H680" s="12">
        <f t="shared" si="10"/>
        <v>20616.612000000001</v>
      </c>
    </row>
    <row r="681" spans="1:8" x14ac:dyDescent="0.25">
      <c r="A681" s="11" t="s">
        <v>16</v>
      </c>
      <c r="B681" s="11" t="s">
        <v>19</v>
      </c>
      <c r="C681" s="11" t="s">
        <v>9</v>
      </c>
      <c r="D681" s="11" t="s">
        <v>7</v>
      </c>
      <c r="E681" s="7" t="s">
        <v>25</v>
      </c>
      <c r="F681" s="7">
        <v>71805</v>
      </c>
      <c r="G681" s="11">
        <v>11.3</v>
      </c>
      <c r="H681" s="12">
        <f t="shared" si="10"/>
        <v>16227.93</v>
      </c>
    </row>
    <row r="682" spans="1:8" x14ac:dyDescent="0.25">
      <c r="A682" s="11" t="s">
        <v>16</v>
      </c>
      <c r="B682" s="11" t="s">
        <v>19</v>
      </c>
      <c r="C682" s="11" t="s">
        <v>10</v>
      </c>
      <c r="D682" s="11" t="s">
        <v>7</v>
      </c>
      <c r="E682" s="7" t="s">
        <v>25</v>
      </c>
      <c r="F682" s="7">
        <v>39037</v>
      </c>
      <c r="G682" s="11">
        <v>16.100000000000001</v>
      </c>
      <c r="H682" s="12">
        <f t="shared" si="10"/>
        <v>12569.914000000001</v>
      </c>
    </row>
    <row r="683" spans="1:8" x14ac:dyDescent="0.25">
      <c r="A683" s="11" t="s">
        <v>16</v>
      </c>
      <c r="B683" s="11" t="s">
        <v>20</v>
      </c>
      <c r="C683" s="11" t="s">
        <v>23</v>
      </c>
      <c r="D683" s="11" t="s">
        <v>7</v>
      </c>
      <c r="E683" s="7" t="s">
        <v>25</v>
      </c>
      <c r="F683" s="7">
        <v>128756</v>
      </c>
      <c r="G683" s="11">
        <v>8.3000000000000007</v>
      </c>
      <c r="H683" s="12">
        <f t="shared" si="10"/>
        <v>21373.495999999999</v>
      </c>
    </row>
    <row r="684" spans="1:8" x14ac:dyDescent="0.25">
      <c r="A684" s="11" t="s">
        <v>16</v>
      </c>
      <c r="B684" s="11" t="s">
        <v>20</v>
      </c>
      <c r="C684" s="11" t="s">
        <v>9</v>
      </c>
      <c r="D684" s="11" t="s">
        <v>7</v>
      </c>
      <c r="E684" s="7" t="s">
        <v>25</v>
      </c>
      <c r="F684" s="7">
        <v>70043</v>
      </c>
      <c r="G684" s="11">
        <v>11.3</v>
      </c>
      <c r="H684" s="12">
        <f t="shared" si="10"/>
        <v>15829.718000000001</v>
      </c>
    </row>
    <row r="685" spans="1:8" x14ac:dyDescent="0.25">
      <c r="A685" s="11" t="s">
        <v>16</v>
      </c>
      <c r="B685" s="11" t="s">
        <v>20</v>
      </c>
      <c r="C685" s="11" t="s">
        <v>10</v>
      </c>
      <c r="D685" s="11" t="s">
        <v>7</v>
      </c>
      <c r="E685" s="7" t="s">
        <v>25</v>
      </c>
      <c r="F685" s="7">
        <v>58713</v>
      </c>
      <c r="G685" s="11">
        <v>12.8</v>
      </c>
      <c r="H685" s="12">
        <f t="shared" si="10"/>
        <v>15030.528</v>
      </c>
    </row>
    <row r="686" spans="1:8" x14ac:dyDescent="0.25">
      <c r="A686" s="11" t="s">
        <v>29</v>
      </c>
      <c r="B686" s="11" t="s">
        <v>26</v>
      </c>
      <c r="C686" s="11" t="s">
        <v>23</v>
      </c>
      <c r="D686" s="11" t="s">
        <v>7</v>
      </c>
      <c r="E686" s="7" t="s">
        <v>25</v>
      </c>
      <c r="F686" s="7">
        <v>278371</v>
      </c>
      <c r="G686" s="11">
        <v>5.3</v>
      </c>
      <c r="H686" s="12">
        <f t="shared" si="10"/>
        <v>29507.326000000001</v>
      </c>
    </row>
    <row r="687" spans="1:8" x14ac:dyDescent="0.25">
      <c r="A687" s="11" t="s">
        <v>29</v>
      </c>
      <c r="B687" s="11" t="s">
        <v>26</v>
      </c>
      <c r="C687" s="11" t="s">
        <v>9</v>
      </c>
      <c r="D687" s="11" t="s">
        <v>7</v>
      </c>
      <c r="E687" s="7" t="s">
        <v>25</v>
      </c>
      <c r="F687" s="7">
        <v>187302</v>
      </c>
      <c r="G687" s="11">
        <v>7</v>
      </c>
      <c r="H687" s="12">
        <f t="shared" si="10"/>
        <v>26222.28</v>
      </c>
    </row>
    <row r="688" spans="1:8" x14ac:dyDescent="0.25">
      <c r="A688" s="11" t="s">
        <v>29</v>
      </c>
      <c r="B688" s="11" t="s">
        <v>26</v>
      </c>
      <c r="C688" s="11" t="s">
        <v>10</v>
      </c>
      <c r="D688" s="11" t="s">
        <v>7</v>
      </c>
      <c r="E688" s="7" t="s">
        <v>25</v>
      </c>
      <c r="F688" s="7">
        <v>91069</v>
      </c>
      <c r="G688" s="11">
        <v>9.1999999999999993</v>
      </c>
      <c r="H688" s="12">
        <f t="shared" si="10"/>
        <v>16756.696</v>
      </c>
    </row>
    <row r="689" spans="1:8" x14ac:dyDescent="0.25">
      <c r="A689" s="11" t="s">
        <v>29</v>
      </c>
      <c r="B689" s="11" t="s">
        <v>19</v>
      </c>
      <c r="C689" s="11" t="s">
        <v>23</v>
      </c>
      <c r="D689" s="11" t="s">
        <v>7</v>
      </c>
      <c r="E689" s="7" t="s">
        <v>25</v>
      </c>
      <c r="F689" s="7">
        <v>115968</v>
      </c>
      <c r="G689" s="11">
        <v>8.6</v>
      </c>
      <c r="H689" s="12">
        <f t="shared" si="10"/>
        <v>19946.495999999999</v>
      </c>
    </row>
    <row r="690" spans="1:8" x14ac:dyDescent="0.25">
      <c r="A690" s="11" t="s">
        <v>29</v>
      </c>
      <c r="B690" s="11" t="s">
        <v>19</v>
      </c>
      <c r="C690" s="11" t="s">
        <v>9</v>
      </c>
      <c r="D690" s="11" t="s">
        <v>7</v>
      </c>
      <c r="E690" s="7" t="s">
        <v>25</v>
      </c>
      <c r="F690" s="7">
        <v>88692</v>
      </c>
      <c r="G690" s="11">
        <v>9.4</v>
      </c>
      <c r="H690" s="12">
        <f t="shared" si="10"/>
        <v>16674.096000000001</v>
      </c>
    </row>
    <row r="691" spans="1:8" x14ac:dyDescent="0.25">
      <c r="A691" s="11" t="s">
        <v>29</v>
      </c>
      <c r="B691" s="11" t="s">
        <v>19</v>
      </c>
      <c r="C691" s="11" t="s">
        <v>10</v>
      </c>
      <c r="D691" s="11" t="s">
        <v>7</v>
      </c>
      <c r="E691" s="7" t="s">
        <v>25</v>
      </c>
      <c r="F691" s="7">
        <v>27276</v>
      </c>
      <c r="G691" s="11">
        <v>17.5</v>
      </c>
      <c r="H691" s="12">
        <f t="shared" si="10"/>
        <v>9546.6</v>
      </c>
    </row>
    <row r="692" spans="1:8" x14ac:dyDescent="0.25">
      <c r="A692" s="11" t="s">
        <v>29</v>
      </c>
      <c r="B692" s="11" t="s">
        <v>20</v>
      </c>
      <c r="C692" s="11" t="s">
        <v>23</v>
      </c>
      <c r="D692" s="11" t="s">
        <v>7</v>
      </c>
      <c r="E692" s="7" t="s">
        <v>25</v>
      </c>
      <c r="F692" s="7">
        <v>162403</v>
      </c>
      <c r="G692" s="11">
        <v>7</v>
      </c>
      <c r="H692" s="12">
        <f t="shared" si="10"/>
        <v>22736.42</v>
      </c>
    </row>
    <row r="693" spans="1:8" x14ac:dyDescent="0.25">
      <c r="A693" s="11" t="s">
        <v>29</v>
      </c>
      <c r="B693" s="11" t="s">
        <v>20</v>
      </c>
      <c r="C693" s="11" t="s">
        <v>9</v>
      </c>
      <c r="D693" s="11" t="s">
        <v>7</v>
      </c>
      <c r="E693" s="7" t="s">
        <v>25</v>
      </c>
      <c r="F693" s="7">
        <v>98610</v>
      </c>
      <c r="G693" s="11">
        <v>8.8000000000000007</v>
      </c>
      <c r="H693" s="12">
        <f t="shared" si="10"/>
        <v>17355.36</v>
      </c>
    </row>
    <row r="694" spans="1:8" x14ac:dyDescent="0.25">
      <c r="A694" s="11" t="s">
        <v>29</v>
      </c>
      <c r="B694" s="11" t="s">
        <v>20</v>
      </c>
      <c r="C694" s="11" t="s">
        <v>10</v>
      </c>
      <c r="D694" s="11" t="s">
        <v>7</v>
      </c>
      <c r="E694" s="7" t="s">
        <v>25</v>
      </c>
      <c r="F694" s="7">
        <v>63793</v>
      </c>
      <c r="G694" s="11">
        <v>11.2</v>
      </c>
      <c r="H694" s="12">
        <f t="shared" si="10"/>
        <v>14289.632</v>
      </c>
    </row>
    <row r="695" spans="1:8" x14ac:dyDescent="0.25">
      <c r="A695" s="19" t="s">
        <v>0</v>
      </c>
      <c r="B695" s="19" t="s">
        <v>26</v>
      </c>
      <c r="C695" s="19" t="s">
        <v>23</v>
      </c>
      <c r="D695" s="19" t="s">
        <v>6</v>
      </c>
      <c r="E695" s="52" t="s">
        <v>1</v>
      </c>
      <c r="F695" s="52">
        <v>1063550</v>
      </c>
      <c r="G695" s="19">
        <v>1.6</v>
      </c>
      <c r="H695" s="53">
        <f t="shared" si="10"/>
        <v>34033.599999999999</v>
      </c>
    </row>
    <row r="696" spans="1:8" x14ac:dyDescent="0.25">
      <c r="A696" s="11" t="s">
        <v>14</v>
      </c>
      <c r="B696" s="11" t="s">
        <v>26</v>
      </c>
      <c r="C696" s="11" t="s">
        <v>23</v>
      </c>
      <c r="D696" s="11" t="s">
        <v>6</v>
      </c>
      <c r="E696" s="7" t="s">
        <v>1</v>
      </c>
      <c r="F696" s="7">
        <v>943812</v>
      </c>
      <c r="G696" s="11">
        <v>2.1</v>
      </c>
      <c r="H696" s="12">
        <f t="shared" si="10"/>
        <v>39640.104000000007</v>
      </c>
    </row>
    <row r="697" spans="1:8" x14ac:dyDescent="0.25">
      <c r="A697" s="11" t="s">
        <v>15</v>
      </c>
      <c r="B697" s="11" t="s">
        <v>26</v>
      </c>
      <c r="C697" s="11" t="s">
        <v>23</v>
      </c>
      <c r="D697" s="11" t="s">
        <v>6</v>
      </c>
      <c r="E697" s="7" t="s">
        <v>1</v>
      </c>
      <c r="F697" s="7">
        <v>791239</v>
      </c>
      <c r="G697" s="11">
        <v>2.1</v>
      </c>
      <c r="H697" s="12">
        <f t="shared" si="10"/>
        <v>33232.038</v>
      </c>
    </row>
    <row r="698" spans="1:8" x14ac:dyDescent="0.25">
      <c r="A698" s="11" t="s">
        <v>5</v>
      </c>
      <c r="B698" s="11" t="s">
        <v>26</v>
      </c>
      <c r="C698" s="11" t="s">
        <v>23</v>
      </c>
      <c r="D698" s="11" t="s">
        <v>6</v>
      </c>
      <c r="E698" s="7" t="s">
        <v>1</v>
      </c>
      <c r="F698" s="7">
        <v>726666</v>
      </c>
      <c r="G698" s="11">
        <v>3</v>
      </c>
      <c r="H698" s="12">
        <f t="shared" si="10"/>
        <v>43599.96</v>
      </c>
    </row>
    <row r="699" spans="1:8" x14ac:dyDescent="0.25">
      <c r="A699" s="11" t="s">
        <v>11</v>
      </c>
      <c r="B699" s="11" t="s">
        <v>26</v>
      </c>
      <c r="C699" s="11" t="s">
        <v>23</v>
      </c>
      <c r="D699" s="11" t="s">
        <v>6</v>
      </c>
      <c r="E699" s="7" t="s">
        <v>1</v>
      </c>
      <c r="F699" s="7">
        <v>682600</v>
      </c>
      <c r="G699" s="11">
        <v>3.6</v>
      </c>
      <c r="H699" s="12">
        <f t="shared" si="10"/>
        <v>49147.199999999997</v>
      </c>
    </row>
    <row r="700" spans="1:8" x14ac:dyDescent="0.25">
      <c r="A700" s="11" t="s">
        <v>16</v>
      </c>
      <c r="B700" s="11" t="s">
        <v>26</v>
      </c>
      <c r="C700" s="11" t="s">
        <v>23</v>
      </c>
      <c r="D700" s="11" t="s">
        <v>6</v>
      </c>
      <c r="E700" s="7" t="s">
        <v>1</v>
      </c>
      <c r="F700" s="7">
        <v>564217</v>
      </c>
      <c r="G700" s="11">
        <v>3.1</v>
      </c>
      <c r="H700" s="12">
        <f t="shared" si="10"/>
        <v>34981.453999999998</v>
      </c>
    </row>
    <row r="701" spans="1:8" x14ac:dyDescent="0.25">
      <c r="A701" s="11" t="s">
        <v>29</v>
      </c>
      <c r="B701" s="11" t="s">
        <v>26</v>
      </c>
      <c r="C701" s="11" t="s">
        <v>23</v>
      </c>
      <c r="D701" s="11" t="s">
        <v>6</v>
      </c>
      <c r="E701" s="7" t="s">
        <v>1</v>
      </c>
      <c r="F701" s="7">
        <v>511882</v>
      </c>
      <c r="G701" s="11">
        <v>3.1</v>
      </c>
      <c r="H701" s="12">
        <f t="shared" si="10"/>
        <v>31736.683999999997</v>
      </c>
    </row>
    <row r="702" spans="1:8" x14ac:dyDescent="0.25">
      <c r="A702" s="11" t="s">
        <v>0</v>
      </c>
      <c r="B702" s="11" t="s">
        <v>19</v>
      </c>
      <c r="C702" s="11" t="s">
        <v>23</v>
      </c>
      <c r="D702" s="11" t="s">
        <v>6</v>
      </c>
      <c r="E702" s="7" t="s">
        <v>1</v>
      </c>
      <c r="F702" s="7">
        <v>594035</v>
      </c>
      <c r="G702" s="11">
        <v>2.5</v>
      </c>
      <c r="H702" s="12">
        <f t="shared" si="10"/>
        <v>29701.75</v>
      </c>
    </row>
    <row r="703" spans="1:8" x14ac:dyDescent="0.25">
      <c r="A703" s="11" t="s">
        <v>14</v>
      </c>
      <c r="B703" s="11" t="s">
        <v>19</v>
      </c>
      <c r="C703" s="11" t="s">
        <v>23</v>
      </c>
      <c r="D703" s="11" t="s">
        <v>6</v>
      </c>
      <c r="E703" s="7" t="s">
        <v>1</v>
      </c>
      <c r="F703" s="7">
        <v>481346</v>
      </c>
      <c r="G703" s="11">
        <v>2.9</v>
      </c>
      <c r="H703" s="12">
        <f t="shared" si="10"/>
        <v>27918.067999999999</v>
      </c>
    </row>
    <row r="704" spans="1:8" x14ac:dyDescent="0.25">
      <c r="A704" s="11" t="s">
        <v>15</v>
      </c>
      <c r="B704" s="11" t="s">
        <v>19</v>
      </c>
      <c r="C704" s="11" t="s">
        <v>23</v>
      </c>
      <c r="D704" s="11" t="s">
        <v>6</v>
      </c>
      <c r="E704" s="7" t="s">
        <v>1</v>
      </c>
      <c r="F704" s="7">
        <v>398442</v>
      </c>
      <c r="G704" s="11">
        <v>3.3</v>
      </c>
      <c r="H704" s="12">
        <f t="shared" si="10"/>
        <v>26297.171999999999</v>
      </c>
    </row>
    <row r="705" spans="1:8" x14ac:dyDescent="0.25">
      <c r="A705" s="11" t="s">
        <v>5</v>
      </c>
      <c r="B705" s="11" t="s">
        <v>19</v>
      </c>
      <c r="C705" s="11" t="s">
        <v>23</v>
      </c>
      <c r="D705" s="11" t="s">
        <v>6</v>
      </c>
      <c r="E705" s="7" t="s">
        <v>1</v>
      </c>
      <c r="F705" s="7">
        <v>383482</v>
      </c>
      <c r="G705" s="11">
        <v>3.6</v>
      </c>
      <c r="H705" s="12">
        <f t="shared" si="10"/>
        <v>27610.703999999998</v>
      </c>
    </row>
    <row r="706" spans="1:8" x14ac:dyDescent="0.25">
      <c r="A706" s="11" t="s">
        <v>11</v>
      </c>
      <c r="B706" s="11" t="s">
        <v>19</v>
      </c>
      <c r="C706" s="11" t="s">
        <v>23</v>
      </c>
      <c r="D706" s="11" t="s">
        <v>6</v>
      </c>
      <c r="E706" s="7" t="s">
        <v>1</v>
      </c>
      <c r="F706" s="7">
        <v>366765</v>
      </c>
      <c r="G706" s="11">
        <v>4.5</v>
      </c>
      <c r="H706" s="12">
        <f t="shared" ref="H706:H769" si="11">2*(G706*F706/100)</f>
        <v>33008.85</v>
      </c>
    </row>
    <row r="707" spans="1:8" x14ac:dyDescent="0.25">
      <c r="A707" s="11" t="s">
        <v>16</v>
      </c>
      <c r="B707" s="11" t="s">
        <v>19</v>
      </c>
      <c r="C707" s="11" t="s">
        <v>23</v>
      </c>
      <c r="D707" s="11" t="s">
        <v>6</v>
      </c>
      <c r="E707" s="7" t="s">
        <v>1</v>
      </c>
      <c r="F707" s="7">
        <v>297072</v>
      </c>
      <c r="G707" s="11">
        <v>4.7</v>
      </c>
      <c r="H707" s="12">
        <f t="shared" si="11"/>
        <v>27924.768000000004</v>
      </c>
    </row>
    <row r="708" spans="1:8" x14ac:dyDescent="0.25">
      <c r="A708" s="11" t="s">
        <v>29</v>
      </c>
      <c r="B708" s="11" t="s">
        <v>19</v>
      </c>
      <c r="C708" s="11" t="s">
        <v>23</v>
      </c>
      <c r="D708" s="11" t="s">
        <v>6</v>
      </c>
      <c r="E708" s="7" t="s">
        <v>1</v>
      </c>
      <c r="F708" s="7">
        <v>253080</v>
      </c>
      <c r="G708" s="11">
        <v>4.5999999999999996</v>
      </c>
      <c r="H708" s="12">
        <f t="shared" si="11"/>
        <v>23283.360000000001</v>
      </c>
    </row>
    <row r="709" spans="1:8" x14ac:dyDescent="0.25">
      <c r="A709" s="11" t="s">
        <v>0</v>
      </c>
      <c r="B709" s="11" t="s">
        <v>20</v>
      </c>
      <c r="C709" s="11" t="s">
        <v>23</v>
      </c>
      <c r="D709" s="11" t="s">
        <v>6</v>
      </c>
      <c r="E709" s="7" t="s">
        <v>1</v>
      </c>
      <c r="F709" s="7">
        <v>469515</v>
      </c>
      <c r="G709" s="11">
        <v>2.7</v>
      </c>
      <c r="H709" s="12">
        <f t="shared" si="11"/>
        <v>25353.81</v>
      </c>
    </row>
    <row r="710" spans="1:8" x14ac:dyDescent="0.25">
      <c r="A710" s="11" t="s">
        <v>14</v>
      </c>
      <c r="B710" s="11" t="s">
        <v>20</v>
      </c>
      <c r="C710" s="11" t="s">
        <v>23</v>
      </c>
      <c r="D710" s="11" t="s">
        <v>6</v>
      </c>
      <c r="E710" s="7" t="s">
        <v>1</v>
      </c>
      <c r="F710" s="7">
        <v>462466</v>
      </c>
      <c r="G710" s="11">
        <v>2.9</v>
      </c>
      <c r="H710" s="12">
        <f t="shared" si="11"/>
        <v>26823.027999999998</v>
      </c>
    </row>
    <row r="711" spans="1:8" x14ac:dyDescent="0.25">
      <c r="A711" s="11" t="s">
        <v>15</v>
      </c>
      <c r="B711" s="11" t="s">
        <v>20</v>
      </c>
      <c r="C711" s="11" t="s">
        <v>23</v>
      </c>
      <c r="D711" s="11" t="s">
        <v>6</v>
      </c>
      <c r="E711" s="7" t="s">
        <v>1</v>
      </c>
      <c r="F711" s="7">
        <v>392797</v>
      </c>
      <c r="G711" s="11">
        <v>3.3</v>
      </c>
      <c r="H711" s="12">
        <f t="shared" si="11"/>
        <v>25924.601999999999</v>
      </c>
    </row>
    <row r="712" spans="1:8" x14ac:dyDescent="0.25">
      <c r="A712" s="11" t="s">
        <v>5</v>
      </c>
      <c r="B712" s="11" t="s">
        <v>20</v>
      </c>
      <c r="C712" s="11" t="s">
        <v>23</v>
      </c>
      <c r="D712" s="11" t="s">
        <v>6</v>
      </c>
      <c r="E712" s="7" t="s">
        <v>1</v>
      </c>
      <c r="F712" s="7">
        <v>343184</v>
      </c>
      <c r="G712" s="11">
        <v>4</v>
      </c>
      <c r="H712" s="12">
        <f t="shared" si="11"/>
        <v>27454.720000000001</v>
      </c>
    </row>
    <row r="713" spans="1:8" x14ac:dyDescent="0.25">
      <c r="A713" s="11" t="s">
        <v>11</v>
      </c>
      <c r="B713" s="11" t="s">
        <v>20</v>
      </c>
      <c r="C713" s="11" t="s">
        <v>23</v>
      </c>
      <c r="D713" s="11" t="s">
        <v>6</v>
      </c>
      <c r="E713" s="7" t="s">
        <v>1</v>
      </c>
      <c r="F713" s="7">
        <v>315835</v>
      </c>
      <c r="G713" s="11">
        <v>4.8</v>
      </c>
      <c r="H713" s="12">
        <f t="shared" si="11"/>
        <v>30320.16</v>
      </c>
    </row>
    <row r="714" spans="1:8" x14ac:dyDescent="0.25">
      <c r="A714" s="11" t="s">
        <v>16</v>
      </c>
      <c r="B714" s="11" t="s">
        <v>20</v>
      </c>
      <c r="C714" s="11" t="s">
        <v>23</v>
      </c>
      <c r="D714" s="11" t="s">
        <v>6</v>
      </c>
      <c r="E714" s="7" t="s">
        <v>1</v>
      </c>
      <c r="F714" s="7">
        <v>267145</v>
      </c>
      <c r="G714" s="11">
        <v>4.7</v>
      </c>
      <c r="H714" s="12">
        <f t="shared" si="11"/>
        <v>25111.63</v>
      </c>
    </row>
    <row r="715" spans="1:8" x14ac:dyDescent="0.25">
      <c r="A715" s="11" t="s">
        <v>29</v>
      </c>
      <c r="B715" s="11" t="s">
        <v>20</v>
      </c>
      <c r="C715" s="11" t="s">
        <v>23</v>
      </c>
      <c r="D715" s="11" t="s">
        <v>6</v>
      </c>
      <c r="E715" s="7" t="s">
        <v>1</v>
      </c>
      <c r="F715" s="7">
        <v>258802</v>
      </c>
      <c r="G715" s="11">
        <v>4.5999999999999996</v>
      </c>
      <c r="H715" s="12">
        <f t="shared" si="11"/>
        <v>23809.784</v>
      </c>
    </row>
    <row r="716" spans="1:8" x14ac:dyDescent="0.25">
      <c r="A716" s="19" t="s">
        <v>0</v>
      </c>
      <c r="B716" s="19" t="s">
        <v>26</v>
      </c>
      <c r="C716" s="19" t="s">
        <v>9</v>
      </c>
      <c r="D716" s="19" t="s">
        <v>6</v>
      </c>
      <c r="E716" s="52" t="s">
        <v>1</v>
      </c>
      <c r="F716" s="52">
        <v>525269</v>
      </c>
      <c r="G716" s="19">
        <v>2.5</v>
      </c>
      <c r="H716" s="53">
        <f t="shared" si="11"/>
        <v>26263.45</v>
      </c>
    </row>
    <row r="717" spans="1:8" x14ac:dyDescent="0.25">
      <c r="A717" s="11" t="s">
        <v>14</v>
      </c>
      <c r="B717" s="11" t="s">
        <v>26</v>
      </c>
      <c r="C717" s="11" t="s">
        <v>9</v>
      </c>
      <c r="D717" s="11" t="s">
        <v>6</v>
      </c>
      <c r="E717" s="7" t="s">
        <v>1</v>
      </c>
      <c r="F717" s="7">
        <v>479452</v>
      </c>
      <c r="G717" s="11">
        <v>2.9</v>
      </c>
      <c r="H717" s="12">
        <f t="shared" si="11"/>
        <v>27808.216</v>
      </c>
    </row>
    <row r="718" spans="1:8" x14ac:dyDescent="0.25">
      <c r="A718" s="11" t="s">
        <v>15</v>
      </c>
      <c r="B718" s="11" t="s">
        <v>26</v>
      </c>
      <c r="C718" s="11" t="s">
        <v>9</v>
      </c>
      <c r="D718" s="11" t="s">
        <v>6</v>
      </c>
      <c r="E718" s="7" t="s">
        <v>1</v>
      </c>
      <c r="F718" s="7">
        <v>394551</v>
      </c>
      <c r="G718" s="11">
        <v>3.3</v>
      </c>
      <c r="H718" s="12">
        <f t="shared" si="11"/>
        <v>26040.365999999995</v>
      </c>
    </row>
    <row r="719" spans="1:8" x14ac:dyDescent="0.25">
      <c r="A719" s="11" t="s">
        <v>5</v>
      </c>
      <c r="B719" s="11" t="s">
        <v>26</v>
      </c>
      <c r="C719" s="11" t="s">
        <v>9</v>
      </c>
      <c r="D719" s="11" t="s">
        <v>6</v>
      </c>
      <c r="E719" s="7" t="s">
        <v>1</v>
      </c>
      <c r="F719" s="7">
        <v>388347</v>
      </c>
      <c r="G719" s="11">
        <v>3.6</v>
      </c>
      <c r="H719" s="12">
        <f t="shared" si="11"/>
        <v>27960.984</v>
      </c>
    </row>
    <row r="720" spans="1:8" x14ac:dyDescent="0.25">
      <c r="A720" s="11" t="s">
        <v>11</v>
      </c>
      <c r="B720" s="11" t="s">
        <v>26</v>
      </c>
      <c r="C720" s="11" t="s">
        <v>9</v>
      </c>
      <c r="D720" s="11" t="s">
        <v>6</v>
      </c>
      <c r="E720" s="7" t="s">
        <v>1</v>
      </c>
      <c r="F720" s="7">
        <v>375847</v>
      </c>
      <c r="G720" s="11">
        <v>4.5</v>
      </c>
      <c r="H720" s="12">
        <f t="shared" si="11"/>
        <v>33826.230000000003</v>
      </c>
    </row>
    <row r="721" spans="1:8" x14ac:dyDescent="0.25">
      <c r="A721" s="11" t="s">
        <v>16</v>
      </c>
      <c r="B721" s="11" t="s">
        <v>26</v>
      </c>
      <c r="C721" s="11" t="s">
        <v>9</v>
      </c>
      <c r="D721" s="11" t="s">
        <v>6</v>
      </c>
      <c r="E721" s="7" t="s">
        <v>1</v>
      </c>
      <c r="F721" s="7">
        <v>298557</v>
      </c>
      <c r="G721" s="11">
        <v>4.7</v>
      </c>
      <c r="H721" s="12">
        <f t="shared" si="11"/>
        <v>28064.358000000004</v>
      </c>
    </row>
    <row r="722" spans="1:8" x14ac:dyDescent="0.25">
      <c r="A722" s="11" t="s">
        <v>29</v>
      </c>
      <c r="B722" s="11" t="s">
        <v>26</v>
      </c>
      <c r="C722" s="11" t="s">
        <v>9</v>
      </c>
      <c r="D722" s="11" t="s">
        <v>6</v>
      </c>
      <c r="E722" s="7" t="s">
        <v>1</v>
      </c>
      <c r="F722" s="7">
        <v>303109</v>
      </c>
      <c r="G722" s="11">
        <v>4.2</v>
      </c>
      <c r="H722" s="12">
        <f t="shared" si="11"/>
        <v>25461.156000000003</v>
      </c>
    </row>
    <row r="723" spans="1:8" x14ac:dyDescent="0.25">
      <c r="A723" s="11" t="s">
        <v>0</v>
      </c>
      <c r="B723" s="11" t="s">
        <v>19</v>
      </c>
      <c r="C723" s="11" t="s">
        <v>9</v>
      </c>
      <c r="D723" s="11" t="s">
        <v>6</v>
      </c>
      <c r="E723" s="7" t="s">
        <v>1</v>
      </c>
      <c r="F723" s="7">
        <v>287827</v>
      </c>
      <c r="G723" s="11">
        <v>3.8</v>
      </c>
      <c r="H723" s="12">
        <f t="shared" si="11"/>
        <v>21874.851999999999</v>
      </c>
    </row>
    <row r="724" spans="1:8" x14ac:dyDescent="0.25">
      <c r="A724" s="11" t="s">
        <v>14</v>
      </c>
      <c r="B724" s="11" t="s">
        <v>19</v>
      </c>
      <c r="C724" s="11" t="s">
        <v>9</v>
      </c>
      <c r="D724" s="11" t="s">
        <v>6</v>
      </c>
      <c r="E724" s="7" t="s">
        <v>1</v>
      </c>
      <c r="F724" s="7">
        <v>238724</v>
      </c>
      <c r="G724" s="11">
        <v>4.5</v>
      </c>
      <c r="H724" s="12">
        <f t="shared" si="11"/>
        <v>21485.16</v>
      </c>
    </row>
    <row r="725" spans="1:8" x14ac:dyDescent="0.25">
      <c r="A725" s="11" t="s">
        <v>15</v>
      </c>
      <c r="B725" s="11" t="s">
        <v>19</v>
      </c>
      <c r="C725" s="11" t="s">
        <v>9</v>
      </c>
      <c r="D725" s="11" t="s">
        <v>6</v>
      </c>
      <c r="E725" s="7" t="s">
        <v>1</v>
      </c>
      <c r="F725" s="7">
        <v>200052</v>
      </c>
      <c r="G725" s="11">
        <v>4.5</v>
      </c>
      <c r="H725" s="12">
        <f t="shared" si="11"/>
        <v>18004.68</v>
      </c>
    </row>
    <row r="726" spans="1:8" x14ac:dyDescent="0.25">
      <c r="A726" s="11" t="s">
        <v>5</v>
      </c>
      <c r="B726" s="11" t="s">
        <v>19</v>
      </c>
      <c r="C726" s="11" t="s">
        <v>9</v>
      </c>
      <c r="D726" s="11" t="s">
        <v>6</v>
      </c>
      <c r="E726" s="7" t="s">
        <v>1</v>
      </c>
      <c r="F726" s="7">
        <v>207343</v>
      </c>
      <c r="G726" s="11">
        <v>4.9000000000000004</v>
      </c>
      <c r="H726" s="12">
        <f t="shared" si="11"/>
        <v>20319.614000000001</v>
      </c>
    </row>
    <row r="727" spans="1:8" x14ac:dyDescent="0.25">
      <c r="A727" s="11" t="s">
        <v>11</v>
      </c>
      <c r="B727" s="11" t="s">
        <v>19</v>
      </c>
      <c r="C727" s="11" t="s">
        <v>9</v>
      </c>
      <c r="D727" s="11" t="s">
        <v>6</v>
      </c>
      <c r="E727" s="7" t="s">
        <v>1</v>
      </c>
      <c r="F727" s="7">
        <v>213516</v>
      </c>
      <c r="G727" s="11">
        <v>6.1</v>
      </c>
      <c r="H727" s="12">
        <f t="shared" si="11"/>
        <v>26048.951999999997</v>
      </c>
    </row>
    <row r="728" spans="1:8" x14ac:dyDescent="0.25">
      <c r="A728" s="11" t="s">
        <v>16</v>
      </c>
      <c r="B728" s="11" t="s">
        <v>19</v>
      </c>
      <c r="C728" s="11" t="s">
        <v>9</v>
      </c>
      <c r="D728" s="11" t="s">
        <v>6</v>
      </c>
      <c r="E728" s="7" t="s">
        <v>1</v>
      </c>
      <c r="F728" s="7">
        <v>156114</v>
      </c>
      <c r="G728" s="11">
        <v>6.2</v>
      </c>
      <c r="H728" s="12">
        <f t="shared" si="11"/>
        <v>19358.136000000002</v>
      </c>
    </row>
    <row r="729" spans="1:8" x14ac:dyDescent="0.25">
      <c r="A729" s="11" t="s">
        <v>29</v>
      </c>
      <c r="B729" s="11" t="s">
        <v>19</v>
      </c>
      <c r="C729" s="11" t="s">
        <v>9</v>
      </c>
      <c r="D729" s="11" t="s">
        <v>6</v>
      </c>
      <c r="E729" s="7" t="s">
        <v>1</v>
      </c>
      <c r="F729" s="7">
        <v>147298</v>
      </c>
      <c r="G729" s="11">
        <v>6.6</v>
      </c>
      <c r="H729" s="12">
        <f t="shared" si="11"/>
        <v>19443.335999999999</v>
      </c>
    </row>
    <row r="730" spans="1:8" x14ac:dyDescent="0.25">
      <c r="A730" s="11" t="s">
        <v>0</v>
      </c>
      <c r="B730" s="11" t="s">
        <v>20</v>
      </c>
      <c r="C730" s="11" t="s">
        <v>9</v>
      </c>
      <c r="D730" s="11" t="s">
        <v>6</v>
      </c>
      <c r="E730" s="7" t="s">
        <v>1</v>
      </c>
      <c r="F730" s="7">
        <v>237442</v>
      </c>
      <c r="G730" s="11">
        <v>4.2</v>
      </c>
      <c r="H730" s="12">
        <f t="shared" si="11"/>
        <v>19945.128000000001</v>
      </c>
    </row>
    <row r="731" spans="1:8" x14ac:dyDescent="0.25">
      <c r="A731" s="11" t="s">
        <v>14</v>
      </c>
      <c r="B731" s="11" t="s">
        <v>20</v>
      </c>
      <c r="C731" s="11" t="s">
        <v>9</v>
      </c>
      <c r="D731" s="11" t="s">
        <v>6</v>
      </c>
      <c r="E731" s="7" t="s">
        <v>1</v>
      </c>
      <c r="F731" s="7">
        <v>240728</v>
      </c>
      <c r="G731" s="11">
        <v>4.5</v>
      </c>
      <c r="H731" s="12">
        <f t="shared" si="11"/>
        <v>21665.52</v>
      </c>
    </row>
    <row r="732" spans="1:8" x14ac:dyDescent="0.25">
      <c r="A732" s="11" t="s">
        <v>15</v>
      </c>
      <c r="B732" s="11" t="s">
        <v>20</v>
      </c>
      <c r="C732" s="11" t="s">
        <v>9</v>
      </c>
      <c r="D732" s="11" t="s">
        <v>6</v>
      </c>
      <c r="E732" s="7" t="s">
        <v>1</v>
      </c>
      <c r="F732" s="7">
        <v>194499</v>
      </c>
      <c r="G732" s="11">
        <v>5.3</v>
      </c>
      <c r="H732" s="12">
        <f t="shared" si="11"/>
        <v>20616.894</v>
      </c>
    </row>
    <row r="733" spans="1:8" x14ac:dyDescent="0.25">
      <c r="A733" s="11" t="s">
        <v>5</v>
      </c>
      <c r="B733" s="11" t="s">
        <v>20</v>
      </c>
      <c r="C733" s="11" t="s">
        <v>9</v>
      </c>
      <c r="D733" s="11" t="s">
        <v>6</v>
      </c>
      <c r="E733" s="7" t="s">
        <v>1</v>
      </c>
      <c r="F733" s="7">
        <v>181004</v>
      </c>
      <c r="G733" s="11">
        <v>5.8</v>
      </c>
      <c r="H733" s="12">
        <f t="shared" si="11"/>
        <v>20996.464</v>
      </c>
    </row>
    <row r="734" spans="1:8" x14ac:dyDescent="0.25">
      <c r="A734" s="11" t="s">
        <v>11</v>
      </c>
      <c r="B734" s="11" t="s">
        <v>20</v>
      </c>
      <c r="C734" s="11" t="s">
        <v>9</v>
      </c>
      <c r="D734" s="11" t="s">
        <v>6</v>
      </c>
      <c r="E734" s="7" t="s">
        <v>1</v>
      </c>
      <c r="F734" s="7">
        <v>162331</v>
      </c>
      <c r="G734" s="11">
        <v>7</v>
      </c>
      <c r="H734" s="12">
        <f t="shared" si="11"/>
        <v>22726.34</v>
      </c>
    </row>
    <row r="735" spans="1:8" x14ac:dyDescent="0.25">
      <c r="A735" s="11" t="s">
        <v>16</v>
      </c>
      <c r="B735" s="11" t="s">
        <v>20</v>
      </c>
      <c r="C735" s="11" t="s">
        <v>9</v>
      </c>
      <c r="D735" s="11" t="s">
        <v>6</v>
      </c>
      <c r="E735" s="7" t="s">
        <v>1</v>
      </c>
      <c r="F735" s="7">
        <v>142443</v>
      </c>
      <c r="G735" s="11">
        <v>6.8</v>
      </c>
      <c r="H735" s="12">
        <f t="shared" si="11"/>
        <v>19372.248</v>
      </c>
    </row>
    <row r="736" spans="1:8" x14ac:dyDescent="0.25">
      <c r="A736" s="11" t="s">
        <v>29</v>
      </c>
      <c r="B736" s="11" t="s">
        <v>20</v>
      </c>
      <c r="C736" s="11" t="s">
        <v>9</v>
      </c>
      <c r="D736" s="11" t="s">
        <v>6</v>
      </c>
      <c r="E736" s="7" t="s">
        <v>1</v>
      </c>
      <c r="F736" s="7">
        <v>155811</v>
      </c>
      <c r="G736" s="11">
        <v>6.1</v>
      </c>
      <c r="H736" s="12">
        <f t="shared" si="11"/>
        <v>19008.941999999999</v>
      </c>
    </row>
    <row r="737" spans="1:8" x14ac:dyDescent="0.25">
      <c r="A737" s="19" t="s">
        <v>0</v>
      </c>
      <c r="B737" s="19" t="s">
        <v>26</v>
      </c>
      <c r="C737" s="19" t="s">
        <v>10</v>
      </c>
      <c r="D737" s="19" t="s">
        <v>6</v>
      </c>
      <c r="E737" s="52" t="s">
        <v>1</v>
      </c>
      <c r="F737" s="52">
        <v>538281</v>
      </c>
      <c r="G737" s="19">
        <v>2.5</v>
      </c>
      <c r="H737" s="53">
        <f t="shared" si="11"/>
        <v>26914.05</v>
      </c>
    </row>
    <row r="738" spans="1:8" x14ac:dyDescent="0.25">
      <c r="A738" s="11" t="s">
        <v>14</v>
      </c>
      <c r="B738" s="11" t="s">
        <v>26</v>
      </c>
      <c r="C738" s="11" t="s">
        <v>10</v>
      </c>
      <c r="D738" s="11" t="s">
        <v>6</v>
      </c>
      <c r="E738" s="7" t="s">
        <v>1</v>
      </c>
      <c r="F738" s="7">
        <v>464360</v>
      </c>
      <c r="G738" s="11">
        <v>2.9</v>
      </c>
      <c r="H738" s="12">
        <f t="shared" si="11"/>
        <v>26932.880000000001</v>
      </c>
    </row>
    <row r="739" spans="1:8" x14ac:dyDescent="0.25">
      <c r="A739" s="11" t="s">
        <v>15</v>
      </c>
      <c r="B739" s="11" t="s">
        <v>26</v>
      </c>
      <c r="C739" s="11" t="s">
        <v>10</v>
      </c>
      <c r="D739" s="11" t="s">
        <v>6</v>
      </c>
      <c r="E739" s="7" t="s">
        <v>1</v>
      </c>
      <c r="F739" s="7">
        <v>396688</v>
      </c>
      <c r="G739" s="11">
        <v>3.3</v>
      </c>
      <c r="H739" s="12">
        <f t="shared" si="11"/>
        <v>26181.407999999999</v>
      </c>
    </row>
    <row r="740" spans="1:8" x14ac:dyDescent="0.25">
      <c r="A740" s="11" t="s">
        <v>5</v>
      </c>
      <c r="B740" s="11" t="s">
        <v>26</v>
      </c>
      <c r="C740" s="11" t="s">
        <v>10</v>
      </c>
      <c r="D740" s="11" t="s">
        <v>6</v>
      </c>
      <c r="E740" s="7" t="s">
        <v>1</v>
      </c>
      <c r="F740" s="7">
        <v>338319</v>
      </c>
      <c r="G740" s="11">
        <v>4</v>
      </c>
      <c r="H740" s="12">
        <f t="shared" si="11"/>
        <v>27065.52</v>
      </c>
    </row>
    <row r="741" spans="1:8" x14ac:dyDescent="0.25">
      <c r="A741" s="11" t="s">
        <v>11</v>
      </c>
      <c r="B741" s="11" t="s">
        <v>26</v>
      </c>
      <c r="C741" s="11" t="s">
        <v>10</v>
      </c>
      <c r="D741" s="11" t="s">
        <v>6</v>
      </c>
      <c r="E741" s="7" t="s">
        <v>1</v>
      </c>
      <c r="F741" s="7">
        <v>306753</v>
      </c>
      <c r="G741" s="11">
        <v>4.8</v>
      </c>
      <c r="H741" s="12">
        <f t="shared" si="11"/>
        <v>29448.287999999997</v>
      </c>
    </row>
    <row r="742" spans="1:8" x14ac:dyDescent="0.25">
      <c r="A742" s="11" t="s">
        <v>16</v>
      </c>
      <c r="B742" s="11" t="s">
        <v>26</v>
      </c>
      <c r="C742" s="11" t="s">
        <v>10</v>
      </c>
      <c r="D742" s="11" t="s">
        <v>6</v>
      </c>
      <c r="E742" s="7" t="s">
        <v>1</v>
      </c>
      <c r="F742" s="7">
        <v>265660</v>
      </c>
      <c r="G742" s="11">
        <v>4.7</v>
      </c>
      <c r="H742" s="12">
        <f t="shared" si="11"/>
        <v>24972.04</v>
      </c>
    </row>
    <row r="743" spans="1:8" x14ac:dyDescent="0.25">
      <c r="A743" s="11" t="s">
        <v>29</v>
      </c>
      <c r="B743" s="11" t="s">
        <v>26</v>
      </c>
      <c r="C743" s="11" t="s">
        <v>10</v>
      </c>
      <c r="D743" s="11" t="s">
        <v>6</v>
      </c>
      <c r="E743" s="7" t="s">
        <v>1</v>
      </c>
      <c r="F743" s="7">
        <v>208773</v>
      </c>
      <c r="G743" s="11">
        <v>5.0999999999999996</v>
      </c>
      <c r="H743" s="12">
        <f t="shared" si="11"/>
        <v>21294.845999999998</v>
      </c>
    </row>
    <row r="744" spans="1:8" x14ac:dyDescent="0.25">
      <c r="A744" s="11" t="s">
        <v>0</v>
      </c>
      <c r="B744" s="11" t="s">
        <v>19</v>
      </c>
      <c r="C744" s="11" t="s">
        <v>10</v>
      </c>
      <c r="D744" s="11" t="s">
        <v>6</v>
      </c>
      <c r="E744" s="7" t="s">
        <v>1</v>
      </c>
      <c r="F744" s="7">
        <v>306208</v>
      </c>
      <c r="G744" s="11">
        <v>3.4</v>
      </c>
      <c r="H744" s="12">
        <f t="shared" si="11"/>
        <v>20822.144</v>
      </c>
    </row>
    <row r="745" spans="1:8" x14ac:dyDescent="0.25">
      <c r="A745" s="11" t="s">
        <v>14</v>
      </c>
      <c r="B745" s="11" t="s">
        <v>19</v>
      </c>
      <c r="C745" s="11" t="s">
        <v>10</v>
      </c>
      <c r="D745" s="11" t="s">
        <v>6</v>
      </c>
      <c r="E745" s="7" t="s">
        <v>1</v>
      </c>
      <c r="F745" s="7">
        <v>242622</v>
      </c>
      <c r="G745" s="11">
        <v>4.5</v>
      </c>
      <c r="H745" s="12">
        <f t="shared" si="11"/>
        <v>21835.98</v>
      </c>
    </row>
    <row r="746" spans="1:8" x14ac:dyDescent="0.25">
      <c r="A746" s="11" t="s">
        <v>15</v>
      </c>
      <c r="B746" s="11" t="s">
        <v>19</v>
      </c>
      <c r="C746" s="11" t="s">
        <v>10</v>
      </c>
      <c r="D746" s="11" t="s">
        <v>6</v>
      </c>
      <c r="E746" s="7" t="s">
        <v>1</v>
      </c>
      <c r="F746" s="7">
        <v>198390</v>
      </c>
      <c r="G746" s="11">
        <v>5.3</v>
      </c>
      <c r="H746" s="12">
        <f t="shared" si="11"/>
        <v>21029.34</v>
      </c>
    </row>
    <row r="747" spans="1:8" x14ac:dyDescent="0.25">
      <c r="A747" s="11" t="s">
        <v>5</v>
      </c>
      <c r="B747" s="11" t="s">
        <v>19</v>
      </c>
      <c r="C747" s="11" t="s">
        <v>10</v>
      </c>
      <c r="D747" s="11" t="s">
        <v>6</v>
      </c>
      <c r="E747" s="7" t="s">
        <v>1</v>
      </c>
      <c r="F747" s="7">
        <v>176139</v>
      </c>
      <c r="G747" s="11">
        <v>5.8</v>
      </c>
      <c r="H747" s="12">
        <f t="shared" si="11"/>
        <v>20432.124</v>
      </c>
    </row>
    <row r="748" spans="1:8" x14ac:dyDescent="0.25">
      <c r="A748" s="11" t="s">
        <v>11</v>
      </c>
      <c r="B748" s="11" t="s">
        <v>19</v>
      </c>
      <c r="C748" s="11" t="s">
        <v>10</v>
      </c>
      <c r="D748" s="11" t="s">
        <v>6</v>
      </c>
      <c r="E748" s="7" t="s">
        <v>1</v>
      </c>
      <c r="F748" s="7">
        <v>153249</v>
      </c>
      <c r="G748" s="11">
        <v>7</v>
      </c>
      <c r="H748" s="12">
        <f t="shared" si="11"/>
        <v>21454.86</v>
      </c>
    </row>
    <row r="749" spans="1:8" x14ac:dyDescent="0.25">
      <c r="A749" s="11" t="s">
        <v>16</v>
      </c>
      <c r="B749" s="11" t="s">
        <v>19</v>
      </c>
      <c r="C749" s="11" t="s">
        <v>10</v>
      </c>
      <c r="D749" s="11" t="s">
        <v>6</v>
      </c>
      <c r="E749" s="7" t="s">
        <v>1</v>
      </c>
      <c r="F749" s="7">
        <v>140958</v>
      </c>
      <c r="G749" s="11">
        <v>6.8</v>
      </c>
      <c r="H749" s="12">
        <f t="shared" si="11"/>
        <v>19170.288</v>
      </c>
    </row>
    <row r="750" spans="1:8" x14ac:dyDescent="0.25">
      <c r="A750" s="11" t="s">
        <v>29</v>
      </c>
      <c r="B750" s="11" t="s">
        <v>19</v>
      </c>
      <c r="C750" s="11" t="s">
        <v>10</v>
      </c>
      <c r="D750" s="11" t="s">
        <v>6</v>
      </c>
      <c r="E750" s="7" t="s">
        <v>1</v>
      </c>
      <c r="F750" s="7">
        <v>105782</v>
      </c>
      <c r="G750" s="11">
        <v>7.4</v>
      </c>
      <c r="H750" s="12">
        <f t="shared" si="11"/>
        <v>15655.736000000001</v>
      </c>
    </row>
    <row r="751" spans="1:8" x14ac:dyDescent="0.25">
      <c r="A751" s="11" t="s">
        <v>0</v>
      </c>
      <c r="B751" s="11" t="s">
        <v>20</v>
      </c>
      <c r="C751" s="11" t="s">
        <v>10</v>
      </c>
      <c r="D751" s="11" t="s">
        <v>6</v>
      </c>
      <c r="E751" s="7" t="s">
        <v>1</v>
      </c>
      <c r="F751" s="7">
        <v>232073</v>
      </c>
      <c r="G751" s="11">
        <v>4.2</v>
      </c>
      <c r="H751" s="12">
        <f t="shared" si="11"/>
        <v>19494.132000000001</v>
      </c>
    </row>
    <row r="752" spans="1:8" x14ac:dyDescent="0.25">
      <c r="A752" s="11" t="s">
        <v>14</v>
      </c>
      <c r="B752" s="11" t="s">
        <v>20</v>
      </c>
      <c r="C752" s="11" t="s">
        <v>10</v>
      </c>
      <c r="D752" s="11" t="s">
        <v>6</v>
      </c>
      <c r="E752" s="7" t="s">
        <v>1</v>
      </c>
      <c r="F752" s="7">
        <v>221738</v>
      </c>
      <c r="G752" s="11">
        <v>4.5</v>
      </c>
      <c r="H752" s="12">
        <f t="shared" si="11"/>
        <v>19956.419999999998</v>
      </c>
    </row>
    <row r="753" spans="1:8" x14ac:dyDescent="0.25">
      <c r="A753" s="11" t="s">
        <v>15</v>
      </c>
      <c r="B753" s="11" t="s">
        <v>20</v>
      </c>
      <c r="C753" s="11" t="s">
        <v>10</v>
      </c>
      <c r="D753" s="11" t="s">
        <v>6</v>
      </c>
      <c r="E753" s="7" t="s">
        <v>1</v>
      </c>
      <c r="F753" s="7">
        <v>198298</v>
      </c>
      <c r="G753" s="11">
        <v>5.3</v>
      </c>
      <c r="H753" s="12">
        <f t="shared" si="11"/>
        <v>21019.588</v>
      </c>
    </row>
    <row r="754" spans="1:8" x14ac:dyDescent="0.25">
      <c r="A754" s="11" t="s">
        <v>5</v>
      </c>
      <c r="B754" s="11" t="s">
        <v>20</v>
      </c>
      <c r="C754" s="11" t="s">
        <v>10</v>
      </c>
      <c r="D754" s="11" t="s">
        <v>6</v>
      </c>
      <c r="E754" s="7" t="s">
        <v>1</v>
      </c>
      <c r="F754" s="7">
        <v>162180</v>
      </c>
      <c r="G754" s="11">
        <v>5.8</v>
      </c>
      <c r="H754" s="12">
        <f t="shared" si="11"/>
        <v>18812.88</v>
      </c>
    </row>
    <row r="755" spans="1:8" x14ac:dyDescent="0.25">
      <c r="A755" s="11" t="s">
        <v>11</v>
      </c>
      <c r="B755" s="11" t="s">
        <v>20</v>
      </c>
      <c r="C755" s="11" t="s">
        <v>10</v>
      </c>
      <c r="D755" s="11" t="s">
        <v>6</v>
      </c>
      <c r="E755" s="7" t="s">
        <v>1</v>
      </c>
      <c r="F755" s="7">
        <v>153504</v>
      </c>
      <c r="G755" s="11">
        <v>7</v>
      </c>
      <c r="H755" s="12">
        <f t="shared" si="11"/>
        <v>21490.560000000001</v>
      </c>
    </row>
    <row r="756" spans="1:8" x14ac:dyDescent="0.25">
      <c r="A756" s="11" t="s">
        <v>16</v>
      </c>
      <c r="B756" s="11" t="s">
        <v>20</v>
      </c>
      <c r="C756" s="11" t="s">
        <v>10</v>
      </c>
      <c r="D756" s="11" t="s">
        <v>6</v>
      </c>
      <c r="E756" s="7" t="s">
        <v>1</v>
      </c>
      <c r="F756" s="7">
        <v>124702</v>
      </c>
      <c r="G756" s="11">
        <v>7.7</v>
      </c>
      <c r="H756" s="12">
        <f t="shared" si="11"/>
        <v>19204.108</v>
      </c>
    </row>
    <row r="757" spans="1:8" x14ac:dyDescent="0.25">
      <c r="A757" s="11" t="s">
        <v>29</v>
      </c>
      <c r="B757" s="11" t="s">
        <v>20</v>
      </c>
      <c r="C757" s="11" t="s">
        <v>10</v>
      </c>
      <c r="D757" s="11" t="s">
        <v>6</v>
      </c>
      <c r="E757" s="7" t="s">
        <v>1</v>
      </c>
      <c r="F757" s="7">
        <v>102991</v>
      </c>
      <c r="G757" s="11">
        <v>7.4</v>
      </c>
      <c r="H757" s="12">
        <f t="shared" si="11"/>
        <v>15242.668</v>
      </c>
    </row>
    <row r="758" spans="1:8" x14ac:dyDescent="0.25">
      <c r="A758" s="11" t="s">
        <v>0</v>
      </c>
      <c r="B758" s="11" t="s">
        <v>26</v>
      </c>
      <c r="C758" s="11" t="s">
        <v>23</v>
      </c>
      <c r="D758" s="11" t="s">
        <v>7</v>
      </c>
      <c r="E758" s="7" t="s">
        <v>1</v>
      </c>
      <c r="F758" s="7">
        <v>2500745</v>
      </c>
      <c r="G758" s="11">
        <v>1.2</v>
      </c>
      <c r="H758" s="12">
        <f t="shared" si="11"/>
        <v>60017.88</v>
      </c>
    </row>
    <row r="759" spans="1:8" x14ac:dyDescent="0.25">
      <c r="A759" s="11" t="s">
        <v>14</v>
      </c>
      <c r="B759" s="11" t="s">
        <v>26</v>
      </c>
      <c r="C759" s="11" t="s">
        <v>23</v>
      </c>
      <c r="D759" s="11" t="s">
        <v>7</v>
      </c>
      <c r="E759" s="7" t="s">
        <v>1</v>
      </c>
      <c r="F759" s="7">
        <v>2562374</v>
      </c>
      <c r="G759" s="11">
        <v>1.4</v>
      </c>
      <c r="H759" s="12">
        <f t="shared" si="11"/>
        <v>71746.471999999994</v>
      </c>
    </row>
    <row r="760" spans="1:8" x14ac:dyDescent="0.25">
      <c r="A760" s="11" t="s">
        <v>15</v>
      </c>
      <c r="B760" s="11" t="s">
        <v>26</v>
      </c>
      <c r="C760" s="11" t="s">
        <v>23</v>
      </c>
      <c r="D760" s="11" t="s">
        <v>7</v>
      </c>
      <c r="E760" s="7" t="s">
        <v>1</v>
      </c>
      <c r="F760" s="7">
        <v>2522712</v>
      </c>
      <c r="G760" s="11">
        <v>1.2</v>
      </c>
      <c r="H760" s="12">
        <f t="shared" si="11"/>
        <v>60545.087999999996</v>
      </c>
    </row>
    <row r="761" spans="1:8" x14ac:dyDescent="0.25">
      <c r="A761" s="11" t="s">
        <v>5</v>
      </c>
      <c r="B761" s="11" t="s">
        <v>26</v>
      </c>
      <c r="C761" s="11" t="s">
        <v>23</v>
      </c>
      <c r="D761" s="11" t="s">
        <v>7</v>
      </c>
      <c r="E761" s="7" t="s">
        <v>1</v>
      </c>
      <c r="F761" s="7">
        <v>2572289</v>
      </c>
      <c r="G761" s="11">
        <v>1.3</v>
      </c>
      <c r="H761" s="12">
        <f t="shared" si="11"/>
        <v>66879.51400000001</v>
      </c>
    </row>
    <row r="762" spans="1:8" x14ac:dyDescent="0.25">
      <c r="A762" s="11" t="s">
        <v>11</v>
      </c>
      <c r="B762" s="11" t="s">
        <v>26</v>
      </c>
      <c r="C762" s="11" t="s">
        <v>23</v>
      </c>
      <c r="D762" s="11" t="s">
        <v>7</v>
      </c>
      <c r="E762" s="7" t="s">
        <v>1</v>
      </c>
      <c r="F762" s="7">
        <v>2415042</v>
      </c>
      <c r="G762" s="11">
        <v>1.7</v>
      </c>
      <c r="H762" s="12">
        <f t="shared" si="11"/>
        <v>82111.428</v>
      </c>
    </row>
    <row r="763" spans="1:8" x14ac:dyDescent="0.25">
      <c r="A763" s="11" t="s">
        <v>16</v>
      </c>
      <c r="B763" s="11" t="s">
        <v>26</v>
      </c>
      <c r="C763" s="11" t="s">
        <v>23</v>
      </c>
      <c r="D763" s="11" t="s">
        <v>7</v>
      </c>
      <c r="E763" s="7" t="s">
        <v>1</v>
      </c>
      <c r="F763" s="7">
        <v>2441363</v>
      </c>
      <c r="G763" s="11">
        <v>1.5</v>
      </c>
      <c r="H763" s="12">
        <f t="shared" si="11"/>
        <v>73240.89</v>
      </c>
    </row>
    <row r="764" spans="1:8" x14ac:dyDescent="0.25">
      <c r="A764" s="11" t="s">
        <v>29</v>
      </c>
      <c r="B764" s="11" t="s">
        <v>26</v>
      </c>
      <c r="C764" s="11" t="s">
        <v>23</v>
      </c>
      <c r="D764" s="11" t="s">
        <v>7</v>
      </c>
      <c r="E764" s="7" t="s">
        <v>1</v>
      </c>
      <c r="F764" s="7">
        <v>2370135</v>
      </c>
      <c r="G764" s="11">
        <v>1.4</v>
      </c>
      <c r="H764" s="12">
        <f t="shared" si="11"/>
        <v>66363.78</v>
      </c>
    </row>
    <row r="765" spans="1:8" x14ac:dyDescent="0.25">
      <c r="A765" s="11" t="s">
        <v>0</v>
      </c>
      <c r="B765" s="11" t="s">
        <v>19</v>
      </c>
      <c r="C765" s="11" t="s">
        <v>23</v>
      </c>
      <c r="D765" s="11" t="s">
        <v>7</v>
      </c>
      <c r="E765" s="7" t="s">
        <v>1</v>
      </c>
      <c r="F765" s="7">
        <v>1394995</v>
      </c>
      <c r="G765" s="11">
        <v>2</v>
      </c>
      <c r="H765" s="12">
        <f t="shared" si="11"/>
        <v>55799.8</v>
      </c>
    </row>
    <row r="766" spans="1:8" x14ac:dyDescent="0.25">
      <c r="A766" s="11" t="s">
        <v>14</v>
      </c>
      <c r="B766" s="11" t="s">
        <v>19</v>
      </c>
      <c r="C766" s="11" t="s">
        <v>23</v>
      </c>
      <c r="D766" s="11" t="s">
        <v>7</v>
      </c>
      <c r="E766" s="7" t="s">
        <v>1</v>
      </c>
      <c r="F766" s="7">
        <v>1336995</v>
      </c>
      <c r="G766" s="11">
        <v>1.7</v>
      </c>
      <c r="H766" s="12">
        <f t="shared" si="11"/>
        <v>45457.83</v>
      </c>
    </row>
    <row r="767" spans="1:8" x14ac:dyDescent="0.25">
      <c r="A767" s="11" t="s">
        <v>15</v>
      </c>
      <c r="B767" s="11" t="s">
        <v>19</v>
      </c>
      <c r="C767" s="11" t="s">
        <v>23</v>
      </c>
      <c r="D767" s="11" t="s">
        <v>7</v>
      </c>
      <c r="E767" s="7" t="s">
        <v>1</v>
      </c>
      <c r="F767" s="7">
        <v>1307272</v>
      </c>
      <c r="G767" s="11">
        <v>2</v>
      </c>
      <c r="H767" s="12">
        <f t="shared" si="11"/>
        <v>52290.879999999997</v>
      </c>
    </row>
    <row r="768" spans="1:8" x14ac:dyDescent="0.25">
      <c r="A768" s="11" t="s">
        <v>5</v>
      </c>
      <c r="B768" s="11" t="s">
        <v>19</v>
      </c>
      <c r="C768" s="11" t="s">
        <v>23</v>
      </c>
      <c r="D768" s="11" t="s">
        <v>7</v>
      </c>
      <c r="E768" s="7" t="s">
        <v>1</v>
      </c>
      <c r="F768" s="7">
        <v>1337184</v>
      </c>
      <c r="G768" s="11">
        <v>2.2999999999999998</v>
      </c>
      <c r="H768" s="12">
        <f t="shared" si="11"/>
        <v>61510.463999999993</v>
      </c>
    </row>
    <row r="769" spans="1:8" x14ac:dyDescent="0.25">
      <c r="A769" s="11" t="s">
        <v>11</v>
      </c>
      <c r="B769" s="11" t="s">
        <v>19</v>
      </c>
      <c r="C769" s="11" t="s">
        <v>23</v>
      </c>
      <c r="D769" s="11" t="s">
        <v>7</v>
      </c>
      <c r="E769" s="7" t="s">
        <v>1</v>
      </c>
      <c r="F769" s="7">
        <v>1242588</v>
      </c>
      <c r="G769" s="11">
        <v>2.6</v>
      </c>
      <c r="H769" s="12">
        <f t="shared" si="11"/>
        <v>64614.576000000008</v>
      </c>
    </row>
    <row r="770" spans="1:8" x14ac:dyDescent="0.25">
      <c r="A770" s="11" t="s">
        <v>16</v>
      </c>
      <c r="B770" s="11" t="s">
        <v>19</v>
      </c>
      <c r="C770" s="11" t="s">
        <v>23</v>
      </c>
      <c r="D770" s="11" t="s">
        <v>7</v>
      </c>
      <c r="E770" s="7" t="s">
        <v>1</v>
      </c>
      <c r="F770" s="7">
        <v>1272563</v>
      </c>
      <c r="G770" s="11">
        <v>2.6</v>
      </c>
      <c r="H770" s="12">
        <f t="shared" ref="H770:H820" si="12">2*(G770*F770/100)</f>
        <v>66173.276000000013</v>
      </c>
    </row>
    <row r="771" spans="1:8" x14ac:dyDescent="0.25">
      <c r="A771" s="11" t="s">
        <v>29</v>
      </c>
      <c r="B771" s="11" t="s">
        <v>19</v>
      </c>
      <c r="C771" s="11" t="s">
        <v>23</v>
      </c>
      <c r="D771" s="11" t="s">
        <v>7</v>
      </c>
      <c r="E771" s="7" t="s">
        <v>1</v>
      </c>
      <c r="F771" s="7">
        <v>1207458</v>
      </c>
      <c r="G771" s="11">
        <v>2.4</v>
      </c>
      <c r="H771" s="12">
        <f t="shared" si="12"/>
        <v>57957.983999999997</v>
      </c>
    </row>
    <row r="772" spans="1:8" x14ac:dyDescent="0.25">
      <c r="A772" s="11" t="s">
        <v>0</v>
      </c>
      <c r="B772" s="11" t="s">
        <v>20</v>
      </c>
      <c r="C772" s="11" t="s">
        <v>23</v>
      </c>
      <c r="D772" s="11" t="s">
        <v>7</v>
      </c>
      <c r="E772" s="7" t="s">
        <v>1</v>
      </c>
      <c r="F772" s="7">
        <v>1105750</v>
      </c>
      <c r="G772" s="11">
        <v>2</v>
      </c>
      <c r="H772" s="12">
        <f t="shared" si="12"/>
        <v>44230</v>
      </c>
    </row>
    <row r="773" spans="1:8" x14ac:dyDescent="0.25">
      <c r="A773" s="11" t="s">
        <v>14</v>
      </c>
      <c r="B773" s="11" t="s">
        <v>20</v>
      </c>
      <c r="C773" s="11" t="s">
        <v>23</v>
      </c>
      <c r="D773" s="11" t="s">
        <v>7</v>
      </c>
      <c r="E773" s="7" t="s">
        <v>1</v>
      </c>
      <c r="F773" s="7">
        <v>1225379</v>
      </c>
      <c r="G773" s="11">
        <v>1.7</v>
      </c>
      <c r="H773" s="12">
        <f t="shared" si="12"/>
        <v>41662.885999999999</v>
      </c>
    </row>
    <row r="774" spans="1:8" x14ac:dyDescent="0.25">
      <c r="A774" s="11" t="s">
        <v>15</v>
      </c>
      <c r="B774" s="11" t="s">
        <v>20</v>
      </c>
      <c r="C774" s="11" t="s">
        <v>23</v>
      </c>
      <c r="D774" s="11" t="s">
        <v>7</v>
      </c>
      <c r="E774" s="7" t="s">
        <v>1</v>
      </c>
      <c r="F774" s="7">
        <v>1215440</v>
      </c>
      <c r="G774" s="11">
        <v>2</v>
      </c>
      <c r="H774" s="12">
        <f t="shared" si="12"/>
        <v>48617.599999999999</v>
      </c>
    </row>
    <row r="775" spans="1:8" x14ac:dyDescent="0.25">
      <c r="A775" s="11" t="s">
        <v>5</v>
      </c>
      <c r="B775" s="11" t="s">
        <v>20</v>
      </c>
      <c r="C775" s="11" t="s">
        <v>23</v>
      </c>
      <c r="D775" s="11" t="s">
        <v>7</v>
      </c>
      <c r="E775" s="7" t="s">
        <v>1</v>
      </c>
      <c r="F775" s="7">
        <v>1235105</v>
      </c>
      <c r="G775" s="11">
        <v>2.2999999999999998</v>
      </c>
      <c r="H775" s="12">
        <f t="shared" si="12"/>
        <v>56814.83</v>
      </c>
    </row>
    <row r="776" spans="1:8" x14ac:dyDescent="0.25">
      <c r="A776" s="11" t="s">
        <v>11</v>
      </c>
      <c r="B776" s="11" t="s">
        <v>20</v>
      </c>
      <c r="C776" s="11" t="s">
        <v>23</v>
      </c>
      <c r="D776" s="11" t="s">
        <v>7</v>
      </c>
      <c r="E776" s="7" t="s">
        <v>1</v>
      </c>
      <c r="F776" s="7">
        <v>1172454</v>
      </c>
      <c r="G776" s="11">
        <v>2.6</v>
      </c>
      <c r="H776" s="12">
        <f t="shared" si="12"/>
        <v>60967.608</v>
      </c>
    </row>
    <row r="777" spans="1:8" x14ac:dyDescent="0.25">
      <c r="A777" s="11" t="s">
        <v>16</v>
      </c>
      <c r="B777" s="11" t="s">
        <v>20</v>
      </c>
      <c r="C777" s="11" t="s">
        <v>23</v>
      </c>
      <c r="D777" s="11" t="s">
        <v>7</v>
      </c>
      <c r="E777" s="7" t="s">
        <v>1</v>
      </c>
      <c r="F777" s="7">
        <v>1168800</v>
      </c>
      <c r="G777" s="11">
        <v>2.6</v>
      </c>
      <c r="H777" s="12">
        <f t="shared" si="12"/>
        <v>60777.599999999999</v>
      </c>
    </row>
    <row r="778" spans="1:8" x14ac:dyDescent="0.25">
      <c r="A778" s="11" t="s">
        <v>29</v>
      </c>
      <c r="B778" s="11" t="s">
        <v>20</v>
      </c>
      <c r="C778" s="11" t="s">
        <v>23</v>
      </c>
      <c r="D778" s="11" t="s">
        <v>7</v>
      </c>
      <c r="E778" s="7" t="s">
        <v>1</v>
      </c>
      <c r="F778" s="7">
        <v>1162677</v>
      </c>
      <c r="G778" s="11">
        <v>2.4</v>
      </c>
      <c r="H778" s="12">
        <f t="shared" si="12"/>
        <v>55808.495999999999</v>
      </c>
    </row>
    <row r="779" spans="1:8" x14ac:dyDescent="0.25">
      <c r="A779" s="11" t="s">
        <v>0</v>
      </c>
      <c r="B779" s="11" t="s">
        <v>26</v>
      </c>
      <c r="C779" s="11" t="s">
        <v>9</v>
      </c>
      <c r="D779" s="11" t="s">
        <v>7</v>
      </c>
      <c r="E779" s="7" t="s">
        <v>1</v>
      </c>
      <c r="F779" s="7">
        <v>1322349</v>
      </c>
      <c r="G779" s="11">
        <v>2</v>
      </c>
      <c r="H779" s="12">
        <f t="shared" si="12"/>
        <v>52893.96</v>
      </c>
    </row>
    <row r="780" spans="1:8" x14ac:dyDescent="0.25">
      <c r="A780" s="11" t="s">
        <v>14</v>
      </c>
      <c r="B780" s="11" t="s">
        <v>26</v>
      </c>
      <c r="C780" s="11" t="s">
        <v>9</v>
      </c>
      <c r="D780" s="11" t="s">
        <v>7</v>
      </c>
      <c r="E780" s="7" t="s">
        <v>1</v>
      </c>
      <c r="F780" s="7">
        <v>1357760</v>
      </c>
      <c r="G780" s="11">
        <v>1.7</v>
      </c>
      <c r="H780" s="12">
        <f t="shared" si="12"/>
        <v>46163.839999999997</v>
      </c>
    </row>
    <row r="781" spans="1:8" x14ac:dyDescent="0.25">
      <c r="A781" s="11" t="s">
        <v>15</v>
      </c>
      <c r="B781" s="11" t="s">
        <v>26</v>
      </c>
      <c r="C781" s="11" t="s">
        <v>9</v>
      </c>
      <c r="D781" s="11" t="s">
        <v>7</v>
      </c>
      <c r="E781" s="7" t="s">
        <v>1</v>
      </c>
      <c r="F781" s="7">
        <v>1337290</v>
      </c>
      <c r="G781" s="11">
        <v>2</v>
      </c>
      <c r="H781" s="12">
        <f t="shared" si="12"/>
        <v>53491.6</v>
      </c>
    </row>
    <row r="782" spans="1:8" x14ac:dyDescent="0.25">
      <c r="A782" s="11" t="s">
        <v>5</v>
      </c>
      <c r="B782" s="11" t="s">
        <v>26</v>
      </c>
      <c r="C782" s="11" t="s">
        <v>9</v>
      </c>
      <c r="D782" s="11" t="s">
        <v>7</v>
      </c>
      <c r="E782" s="7" t="s">
        <v>1</v>
      </c>
      <c r="F782" s="7">
        <v>1382797</v>
      </c>
      <c r="G782" s="11">
        <v>2.2999999999999998</v>
      </c>
      <c r="H782" s="12">
        <f t="shared" si="12"/>
        <v>63608.661999999989</v>
      </c>
    </row>
    <row r="783" spans="1:8" x14ac:dyDescent="0.25">
      <c r="A783" s="11" t="s">
        <v>11</v>
      </c>
      <c r="B783" s="11" t="s">
        <v>26</v>
      </c>
      <c r="C783" s="11" t="s">
        <v>9</v>
      </c>
      <c r="D783" s="11" t="s">
        <v>7</v>
      </c>
      <c r="E783" s="7" t="s">
        <v>1</v>
      </c>
      <c r="F783" s="7">
        <v>1317278</v>
      </c>
      <c r="G783" s="11">
        <v>2.6</v>
      </c>
      <c r="H783" s="12">
        <f t="shared" si="12"/>
        <v>68498.456000000006</v>
      </c>
    </row>
    <row r="784" spans="1:8" x14ac:dyDescent="0.25">
      <c r="A784" s="11" t="s">
        <v>16</v>
      </c>
      <c r="B784" s="11" t="s">
        <v>26</v>
      </c>
      <c r="C784" s="11" t="s">
        <v>9</v>
      </c>
      <c r="D784" s="11" t="s">
        <v>7</v>
      </c>
      <c r="E784" s="7" t="s">
        <v>1</v>
      </c>
      <c r="F784" s="7">
        <v>1350013</v>
      </c>
      <c r="G784" s="11">
        <v>2.6</v>
      </c>
      <c r="H784" s="12">
        <f t="shared" si="12"/>
        <v>70200.676000000007</v>
      </c>
    </row>
    <row r="785" spans="1:8" x14ac:dyDescent="0.25">
      <c r="A785" s="11" t="s">
        <v>29</v>
      </c>
      <c r="B785" s="11" t="s">
        <v>26</v>
      </c>
      <c r="C785" s="11" t="s">
        <v>9</v>
      </c>
      <c r="D785" s="11" t="s">
        <v>7</v>
      </c>
      <c r="E785" s="7" t="s">
        <v>1</v>
      </c>
      <c r="F785" s="7">
        <v>1360575</v>
      </c>
      <c r="G785" s="11">
        <v>2.4</v>
      </c>
      <c r="H785" s="12">
        <f t="shared" si="12"/>
        <v>65307.6</v>
      </c>
    </row>
    <row r="786" spans="1:8" x14ac:dyDescent="0.25">
      <c r="A786" s="11" t="s">
        <v>0</v>
      </c>
      <c r="B786" s="11" t="s">
        <v>19</v>
      </c>
      <c r="C786" s="11" t="s">
        <v>9</v>
      </c>
      <c r="D786" s="11" t="s">
        <v>7</v>
      </c>
      <c r="E786" s="7" t="s">
        <v>1</v>
      </c>
      <c r="F786" s="7">
        <v>768806</v>
      </c>
      <c r="G786" s="11">
        <v>2.4</v>
      </c>
      <c r="H786" s="12">
        <f t="shared" si="12"/>
        <v>36902.687999999995</v>
      </c>
    </row>
    <row r="787" spans="1:8" x14ac:dyDescent="0.25">
      <c r="A787" s="11" t="s">
        <v>14</v>
      </c>
      <c r="B787" s="11" t="s">
        <v>19</v>
      </c>
      <c r="C787" s="11" t="s">
        <v>9</v>
      </c>
      <c r="D787" s="11" t="s">
        <v>7</v>
      </c>
      <c r="E787" s="7" t="s">
        <v>1</v>
      </c>
      <c r="F787" s="7">
        <v>750075</v>
      </c>
      <c r="G787" s="11">
        <v>2.8</v>
      </c>
      <c r="H787" s="12">
        <f t="shared" si="12"/>
        <v>42004.2</v>
      </c>
    </row>
    <row r="788" spans="1:8" x14ac:dyDescent="0.25">
      <c r="A788" s="11" t="s">
        <v>15</v>
      </c>
      <c r="B788" s="11" t="s">
        <v>19</v>
      </c>
      <c r="C788" s="11" t="s">
        <v>9</v>
      </c>
      <c r="D788" s="11" t="s">
        <v>7</v>
      </c>
      <c r="E788" s="7" t="s">
        <v>1</v>
      </c>
      <c r="F788" s="7">
        <v>737021</v>
      </c>
      <c r="G788" s="11">
        <v>3.1</v>
      </c>
      <c r="H788" s="12">
        <f t="shared" si="12"/>
        <v>45695.302000000003</v>
      </c>
    </row>
    <row r="789" spans="1:8" x14ac:dyDescent="0.25">
      <c r="A789" s="11" t="s">
        <v>5</v>
      </c>
      <c r="B789" s="11" t="s">
        <v>19</v>
      </c>
      <c r="C789" s="11" t="s">
        <v>9</v>
      </c>
      <c r="D789" s="11" t="s">
        <v>7</v>
      </c>
      <c r="E789" s="7" t="s">
        <v>1</v>
      </c>
      <c r="F789" s="7">
        <v>767771</v>
      </c>
      <c r="G789" s="11">
        <v>2.7</v>
      </c>
      <c r="H789" s="12">
        <f t="shared" si="12"/>
        <v>41459.634000000005</v>
      </c>
    </row>
    <row r="790" spans="1:8" x14ac:dyDescent="0.25">
      <c r="A790" s="11" t="s">
        <v>11</v>
      </c>
      <c r="B790" s="11" t="s">
        <v>19</v>
      </c>
      <c r="C790" s="11" t="s">
        <v>9</v>
      </c>
      <c r="D790" s="11" t="s">
        <v>7</v>
      </c>
      <c r="E790" s="7" t="s">
        <v>1</v>
      </c>
      <c r="F790" s="7">
        <v>720081</v>
      </c>
      <c r="G790" s="11">
        <v>3.8</v>
      </c>
      <c r="H790" s="12">
        <f t="shared" si="12"/>
        <v>54726.155999999995</v>
      </c>
    </row>
    <row r="791" spans="1:8" x14ac:dyDescent="0.25">
      <c r="A791" s="11" t="s">
        <v>16</v>
      </c>
      <c r="B791" s="11" t="s">
        <v>19</v>
      </c>
      <c r="C791" s="11" t="s">
        <v>9</v>
      </c>
      <c r="D791" s="11" t="s">
        <v>7</v>
      </c>
      <c r="E791" s="7" t="s">
        <v>1</v>
      </c>
      <c r="F791" s="7">
        <v>734940</v>
      </c>
      <c r="G791" s="11">
        <v>3.9</v>
      </c>
      <c r="H791" s="12">
        <f t="shared" si="12"/>
        <v>57325.32</v>
      </c>
    </row>
    <row r="792" spans="1:8" x14ac:dyDescent="0.25">
      <c r="A792" s="11" t="s">
        <v>29</v>
      </c>
      <c r="B792" s="11" t="s">
        <v>19</v>
      </c>
      <c r="C792" s="11" t="s">
        <v>9</v>
      </c>
      <c r="D792" s="11" t="s">
        <v>7</v>
      </c>
      <c r="E792" s="7" t="s">
        <v>1</v>
      </c>
      <c r="F792" s="7">
        <v>734424</v>
      </c>
      <c r="G792" s="11">
        <v>3.6</v>
      </c>
      <c r="H792" s="12">
        <f t="shared" si="12"/>
        <v>52878.527999999998</v>
      </c>
    </row>
    <row r="793" spans="1:8" x14ac:dyDescent="0.25">
      <c r="A793" s="11" t="s">
        <v>0</v>
      </c>
      <c r="B793" s="11" t="s">
        <v>20</v>
      </c>
      <c r="C793" s="11" t="s">
        <v>9</v>
      </c>
      <c r="D793" s="11" t="s">
        <v>7</v>
      </c>
      <c r="E793" s="7" t="s">
        <v>1</v>
      </c>
      <c r="F793" s="7">
        <v>553543</v>
      </c>
      <c r="G793" s="11">
        <v>3.1</v>
      </c>
      <c r="H793" s="12">
        <f t="shared" si="12"/>
        <v>34319.665999999997</v>
      </c>
    </row>
    <row r="794" spans="1:8" x14ac:dyDescent="0.25">
      <c r="A794" s="11" t="s">
        <v>14</v>
      </c>
      <c r="B794" s="11" t="s">
        <v>20</v>
      </c>
      <c r="C794" s="11" t="s">
        <v>9</v>
      </c>
      <c r="D794" s="11" t="s">
        <v>7</v>
      </c>
      <c r="E794" s="7" t="s">
        <v>1</v>
      </c>
      <c r="F794" s="7">
        <v>607685</v>
      </c>
      <c r="G794" s="11">
        <v>3.5</v>
      </c>
      <c r="H794" s="12">
        <f t="shared" si="12"/>
        <v>42537.95</v>
      </c>
    </row>
    <row r="795" spans="1:8" x14ac:dyDescent="0.25">
      <c r="A795" s="11" t="s">
        <v>15</v>
      </c>
      <c r="B795" s="11" t="s">
        <v>20</v>
      </c>
      <c r="C795" s="11" t="s">
        <v>9</v>
      </c>
      <c r="D795" s="11" t="s">
        <v>7</v>
      </c>
      <c r="E795" s="7" t="s">
        <v>1</v>
      </c>
      <c r="F795" s="7">
        <v>600269</v>
      </c>
      <c r="G795" s="11">
        <v>3.1</v>
      </c>
      <c r="H795" s="12">
        <f t="shared" si="12"/>
        <v>37216.678</v>
      </c>
    </row>
    <row r="796" spans="1:8" x14ac:dyDescent="0.25">
      <c r="A796" s="11" t="s">
        <v>5</v>
      </c>
      <c r="B796" s="11" t="s">
        <v>20</v>
      </c>
      <c r="C796" s="11" t="s">
        <v>9</v>
      </c>
      <c r="D796" s="11" t="s">
        <v>7</v>
      </c>
      <c r="E796" s="7" t="s">
        <v>1</v>
      </c>
      <c r="F796" s="7">
        <v>615026</v>
      </c>
      <c r="G796" s="11">
        <v>3.4</v>
      </c>
      <c r="H796" s="12">
        <f t="shared" si="12"/>
        <v>41821.767999999996</v>
      </c>
    </row>
    <row r="797" spans="1:8" x14ac:dyDescent="0.25">
      <c r="A797" s="11" t="s">
        <v>11</v>
      </c>
      <c r="B797" s="11" t="s">
        <v>20</v>
      </c>
      <c r="C797" s="11" t="s">
        <v>9</v>
      </c>
      <c r="D797" s="11" t="s">
        <v>7</v>
      </c>
      <c r="E797" s="7" t="s">
        <v>1</v>
      </c>
      <c r="F797" s="7">
        <v>597197</v>
      </c>
      <c r="G797" s="11">
        <v>3.8</v>
      </c>
      <c r="H797" s="12">
        <f t="shared" si="12"/>
        <v>45386.972000000002</v>
      </c>
    </row>
    <row r="798" spans="1:8" x14ac:dyDescent="0.25">
      <c r="A798" s="11" t="s">
        <v>16</v>
      </c>
      <c r="B798" s="11" t="s">
        <v>20</v>
      </c>
      <c r="C798" s="11" t="s">
        <v>9</v>
      </c>
      <c r="D798" s="11" t="s">
        <v>7</v>
      </c>
      <c r="E798" s="7" t="s">
        <v>1</v>
      </c>
      <c r="F798" s="7">
        <v>615073</v>
      </c>
      <c r="G798" s="11">
        <v>3.9</v>
      </c>
      <c r="H798" s="12">
        <f t="shared" si="12"/>
        <v>47975.693999999996</v>
      </c>
    </row>
    <row r="799" spans="1:8" x14ac:dyDescent="0.25">
      <c r="A799" s="11" t="s">
        <v>29</v>
      </c>
      <c r="B799" s="11" t="s">
        <v>20</v>
      </c>
      <c r="C799" s="11" t="s">
        <v>9</v>
      </c>
      <c r="D799" s="11" t="s">
        <v>7</v>
      </c>
      <c r="E799" s="7" t="s">
        <v>1</v>
      </c>
      <c r="F799" s="7">
        <v>626151</v>
      </c>
      <c r="G799" s="11">
        <v>3.6</v>
      </c>
      <c r="H799" s="12">
        <f t="shared" si="12"/>
        <v>45082.872000000003</v>
      </c>
    </row>
    <row r="800" spans="1:8" x14ac:dyDescent="0.25">
      <c r="A800" s="11" t="s">
        <v>0</v>
      </c>
      <c r="B800" s="11" t="s">
        <v>26</v>
      </c>
      <c r="C800" s="11" t="s">
        <v>10</v>
      </c>
      <c r="D800" s="11" t="s">
        <v>7</v>
      </c>
      <c r="E800" s="7" t="s">
        <v>1</v>
      </c>
      <c r="F800" s="7">
        <v>1178396</v>
      </c>
      <c r="G800" s="11">
        <v>2</v>
      </c>
      <c r="H800" s="12">
        <f t="shared" si="12"/>
        <v>47135.839999999997</v>
      </c>
    </row>
    <row r="801" spans="1:8" x14ac:dyDescent="0.25">
      <c r="A801" s="11" t="s">
        <v>14</v>
      </c>
      <c r="B801" s="11" t="s">
        <v>26</v>
      </c>
      <c r="C801" s="11" t="s">
        <v>10</v>
      </c>
      <c r="D801" s="11" t="s">
        <v>7</v>
      </c>
      <c r="E801" s="7" t="s">
        <v>1</v>
      </c>
      <c r="F801" s="7">
        <v>1204614</v>
      </c>
      <c r="G801" s="11">
        <v>1.7</v>
      </c>
      <c r="H801" s="12">
        <f t="shared" si="12"/>
        <v>40956.876000000004</v>
      </c>
    </row>
    <row r="802" spans="1:8" x14ac:dyDescent="0.25">
      <c r="A802" s="11" t="s">
        <v>15</v>
      </c>
      <c r="B802" s="11" t="s">
        <v>26</v>
      </c>
      <c r="C802" s="11" t="s">
        <v>10</v>
      </c>
      <c r="D802" s="11" t="s">
        <v>7</v>
      </c>
      <c r="E802" s="7" t="s">
        <v>1</v>
      </c>
      <c r="F802" s="7">
        <v>1185422</v>
      </c>
      <c r="G802" s="11">
        <v>2</v>
      </c>
      <c r="H802" s="12">
        <f t="shared" si="12"/>
        <v>47416.88</v>
      </c>
    </row>
    <row r="803" spans="1:8" x14ac:dyDescent="0.25">
      <c r="A803" s="11" t="s">
        <v>5</v>
      </c>
      <c r="B803" s="11" t="s">
        <v>26</v>
      </c>
      <c r="C803" s="11" t="s">
        <v>10</v>
      </c>
      <c r="D803" s="11" t="s">
        <v>7</v>
      </c>
      <c r="E803" s="7" t="s">
        <v>1</v>
      </c>
      <c r="F803" s="7">
        <v>1189492</v>
      </c>
      <c r="G803" s="11">
        <v>2.2999999999999998</v>
      </c>
      <c r="H803" s="12">
        <f t="shared" si="12"/>
        <v>54716.631999999991</v>
      </c>
    </row>
    <row r="804" spans="1:8" x14ac:dyDescent="0.25">
      <c r="A804" s="11" t="s">
        <v>11</v>
      </c>
      <c r="B804" s="11" t="s">
        <v>26</v>
      </c>
      <c r="C804" s="11" t="s">
        <v>10</v>
      </c>
      <c r="D804" s="11" t="s">
        <v>7</v>
      </c>
      <c r="E804" s="7" t="s">
        <v>1</v>
      </c>
      <c r="F804" s="7">
        <v>1097764</v>
      </c>
      <c r="G804" s="11">
        <v>2.6</v>
      </c>
      <c r="H804" s="12">
        <f t="shared" si="12"/>
        <v>57083.727999999996</v>
      </c>
    </row>
    <row r="805" spans="1:8" x14ac:dyDescent="0.25">
      <c r="A805" s="11" t="s">
        <v>16</v>
      </c>
      <c r="B805" s="11" t="s">
        <v>26</v>
      </c>
      <c r="C805" s="11" t="s">
        <v>10</v>
      </c>
      <c r="D805" s="11" t="s">
        <v>7</v>
      </c>
      <c r="E805" s="7" t="s">
        <v>1</v>
      </c>
      <c r="F805" s="7">
        <v>1091350</v>
      </c>
      <c r="G805" s="11">
        <v>2.6</v>
      </c>
      <c r="H805" s="12">
        <f t="shared" si="12"/>
        <v>56750.2</v>
      </c>
    </row>
    <row r="806" spans="1:8" x14ac:dyDescent="0.25">
      <c r="A806" s="11" t="s">
        <v>29</v>
      </c>
      <c r="B806" s="11" t="s">
        <v>26</v>
      </c>
      <c r="C806" s="11" t="s">
        <v>10</v>
      </c>
      <c r="D806" s="11" t="s">
        <v>7</v>
      </c>
      <c r="E806" s="7" t="s">
        <v>1</v>
      </c>
      <c r="F806" s="7">
        <v>1009560</v>
      </c>
      <c r="G806" s="11">
        <v>2.4</v>
      </c>
      <c r="H806" s="12">
        <f t="shared" si="12"/>
        <v>48458.879999999997</v>
      </c>
    </row>
    <row r="807" spans="1:8" x14ac:dyDescent="0.25">
      <c r="A807" s="11" t="s">
        <v>0</v>
      </c>
      <c r="B807" s="11" t="s">
        <v>19</v>
      </c>
      <c r="C807" s="11" t="s">
        <v>10</v>
      </c>
      <c r="D807" s="11" t="s">
        <v>7</v>
      </c>
      <c r="E807" s="7" t="s">
        <v>1</v>
      </c>
      <c r="F807" s="7">
        <v>626189</v>
      </c>
      <c r="G807" s="11">
        <v>3.1</v>
      </c>
      <c r="H807" s="12">
        <f t="shared" si="12"/>
        <v>38823.718000000001</v>
      </c>
    </row>
    <row r="808" spans="1:8" x14ac:dyDescent="0.25">
      <c r="A808" s="11" t="s">
        <v>14</v>
      </c>
      <c r="B808" s="11" t="s">
        <v>19</v>
      </c>
      <c r="C808" s="11" t="s">
        <v>10</v>
      </c>
      <c r="D808" s="11" t="s">
        <v>7</v>
      </c>
      <c r="E808" s="7" t="s">
        <v>1</v>
      </c>
      <c r="F808" s="7">
        <v>586920</v>
      </c>
      <c r="G808" s="11">
        <v>3.5</v>
      </c>
      <c r="H808" s="12">
        <f t="shared" si="12"/>
        <v>41084.400000000001</v>
      </c>
    </row>
    <row r="809" spans="1:8" x14ac:dyDescent="0.25">
      <c r="A809" s="11" t="s">
        <v>15</v>
      </c>
      <c r="B809" s="11" t="s">
        <v>19</v>
      </c>
      <c r="C809" s="11" t="s">
        <v>10</v>
      </c>
      <c r="D809" s="11" t="s">
        <v>7</v>
      </c>
      <c r="E809" s="7" t="s">
        <v>1</v>
      </c>
      <c r="F809" s="7">
        <v>570251</v>
      </c>
      <c r="G809" s="11">
        <v>3.1</v>
      </c>
      <c r="H809" s="12">
        <f t="shared" si="12"/>
        <v>35355.562000000005</v>
      </c>
    </row>
    <row r="810" spans="1:8" x14ac:dyDescent="0.25">
      <c r="A810" s="11" t="s">
        <v>5</v>
      </c>
      <c r="B810" s="11" t="s">
        <v>19</v>
      </c>
      <c r="C810" s="11" t="s">
        <v>10</v>
      </c>
      <c r="D810" s="11" t="s">
        <v>7</v>
      </c>
      <c r="E810" s="7" t="s">
        <v>1</v>
      </c>
      <c r="F810" s="7">
        <v>569413</v>
      </c>
      <c r="G810" s="11">
        <v>3.4</v>
      </c>
      <c r="H810" s="12">
        <f t="shared" si="12"/>
        <v>38720.084000000003</v>
      </c>
    </row>
    <row r="811" spans="1:8" x14ac:dyDescent="0.25">
      <c r="A811" s="11" t="s">
        <v>11</v>
      </c>
      <c r="B811" s="11" t="s">
        <v>19</v>
      </c>
      <c r="C811" s="11" t="s">
        <v>10</v>
      </c>
      <c r="D811" s="11" t="s">
        <v>7</v>
      </c>
      <c r="E811" s="7" t="s">
        <v>1</v>
      </c>
      <c r="F811" s="7">
        <v>522507</v>
      </c>
      <c r="G811" s="11">
        <v>3.8</v>
      </c>
      <c r="H811" s="12">
        <f t="shared" si="12"/>
        <v>39710.531999999999</v>
      </c>
    </row>
    <row r="812" spans="1:8" x14ac:dyDescent="0.25">
      <c r="A812" s="11" t="s">
        <v>16</v>
      </c>
      <c r="B812" s="11" t="s">
        <v>19</v>
      </c>
      <c r="C812" s="11" t="s">
        <v>10</v>
      </c>
      <c r="D812" s="11" t="s">
        <v>7</v>
      </c>
      <c r="E812" s="7" t="s">
        <v>1</v>
      </c>
      <c r="F812" s="7">
        <v>537623</v>
      </c>
      <c r="G812" s="11">
        <v>3.9</v>
      </c>
      <c r="H812" s="12">
        <f t="shared" si="12"/>
        <v>41934.593999999997</v>
      </c>
    </row>
    <row r="813" spans="1:8" x14ac:dyDescent="0.25">
      <c r="A813" s="11" t="s">
        <v>29</v>
      </c>
      <c r="B813" s="11" t="s">
        <v>19</v>
      </c>
      <c r="C813" s="11" t="s">
        <v>10</v>
      </c>
      <c r="D813" s="11" t="s">
        <v>7</v>
      </c>
      <c r="E813" s="7" t="s">
        <v>1</v>
      </c>
      <c r="F813" s="7">
        <v>473034</v>
      </c>
      <c r="G813" s="11">
        <v>3.9</v>
      </c>
      <c r="H813" s="12">
        <f t="shared" si="12"/>
        <v>36896.651999999995</v>
      </c>
    </row>
    <row r="814" spans="1:8" x14ac:dyDescent="0.25">
      <c r="A814" s="11" t="s">
        <v>0</v>
      </c>
      <c r="B814" s="11" t="s">
        <v>20</v>
      </c>
      <c r="C814" s="11" t="s">
        <v>10</v>
      </c>
      <c r="D814" s="11" t="s">
        <v>7</v>
      </c>
      <c r="E814" s="7" t="s">
        <v>1</v>
      </c>
      <c r="F814" s="7">
        <v>552207</v>
      </c>
      <c r="G814" s="11">
        <v>3.1</v>
      </c>
      <c r="H814" s="12">
        <f t="shared" si="12"/>
        <v>34236.834000000003</v>
      </c>
    </row>
    <row r="815" spans="1:8" x14ac:dyDescent="0.25">
      <c r="A815" s="11" t="s">
        <v>14</v>
      </c>
      <c r="B815" s="11" t="s">
        <v>20</v>
      </c>
      <c r="C815" s="11" t="s">
        <v>10</v>
      </c>
      <c r="D815" s="11" t="s">
        <v>7</v>
      </c>
      <c r="E815" s="7" t="s">
        <v>1</v>
      </c>
      <c r="F815" s="7">
        <v>617694</v>
      </c>
      <c r="G815" s="11">
        <v>3.5</v>
      </c>
      <c r="H815" s="12">
        <f t="shared" si="12"/>
        <v>43238.58</v>
      </c>
    </row>
    <row r="816" spans="1:8" x14ac:dyDescent="0.25">
      <c r="A816" s="11" t="s">
        <v>15</v>
      </c>
      <c r="B816" s="11" t="s">
        <v>20</v>
      </c>
      <c r="C816" s="11" t="s">
        <v>10</v>
      </c>
      <c r="D816" s="11" t="s">
        <v>7</v>
      </c>
      <c r="E816" s="7" t="s">
        <v>1</v>
      </c>
      <c r="F816" s="7">
        <v>615171</v>
      </c>
      <c r="G816" s="11">
        <v>3.1</v>
      </c>
      <c r="H816" s="12">
        <f t="shared" si="12"/>
        <v>38140.601999999999</v>
      </c>
    </row>
    <row r="817" spans="1:8" x14ac:dyDescent="0.25">
      <c r="A817" s="11" t="s">
        <v>5</v>
      </c>
      <c r="B817" s="11" t="s">
        <v>20</v>
      </c>
      <c r="C817" s="11" t="s">
        <v>10</v>
      </c>
      <c r="D817" s="11" t="s">
        <v>7</v>
      </c>
      <c r="E817" s="7" t="s">
        <v>1</v>
      </c>
      <c r="F817" s="7">
        <v>620079</v>
      </c>
      <c r="G817" s="11">
        <v>3.4</v>
      </c>
      <c r="H817" s="12">
        <f t="shared" si="12"/>
        <v>42165.372000000003</v>
      </c>
    </row>
    <row r="818" spans="1:8" x14ac:dyDescent="0.25">
      <c r="A818" s="11" t="s">
        <v>11</v>
      </c>
      <c r="B818" s="11" t="s">
        <v>20</v>
      </c>
      <c r="C818" s="11" t="s">
        <v>10</v>
      </c>
      <c r="D818" s="11" t="s">
        <v>7</v>
      </c>
      <c r="E818" s="7" t="s">
        <v>1</v>
      </c>
      <c r="F818" s="7">
        <v>575257</v>
      </c>
      <c r="G818" s="11">
        <v>3.8</v>
      </c>
      <c r="H818" s="12">
        <f t="shared" si="12"/>
        <v>43719.531999999999</v>
      </c>
    </row>
    <row r="819" spans="1:8" x14ac:dyDescent="0.25">
      <c r="A819" s="11" t="s">
        <v>16</v>
      </c>
      <c r="B819" s="11" t="s">
        <v>20</v>
      </c>
      <c r="C819" s="11" t="s">
        <v>10</v>
      </c>
      <c r="D819" s="11" t="s">
        <v>7</v>
      </c>
      <c r="E819" s="7" t="s">
        <v>1</v>
      </c>
      <c r="F819" s="7">
        <v>553727</v>
      </c>
      <c r="G819" s="11">
        <v>3.9</v>
      </c>
      <c r="H819" s="12">
        <f t="shared" si="12"/>
        <v>43190.705999999998</v>
      </c>
    </row>
    <row r="820" spans="1:8" x14ac:dyDescent="0.25">
      <c r="A820" s="11" t="s">
        <v>29</v>
      </c>
      <c r="B820" s="11" t="s">
        <v>20</v>
      </c>
      <c r="C820" s="11" t="s">
        <v>10</v>
      </c>
      <c r="D820" s="11" t="s">
        <v>7</v>
      </c>
      <c r="E820" s="7" t="s">
        <v>1</v>
      </c>
      <c r="F820" s="7">
        <v>536526</v>
      </c>
      <c r="G820" s="11">
        <v>3.6</v>
      </c>
      <c r="H820" s="12">
        <f t="shared" si="12"/>
        <v>38629.872000000003</v>
      </c>
    </row>
  </sheetData>
  <sortState ref="A632:H694">
    <sortCondition ref="A632:A694"/>
    <sortCondition ref="D632:D694"/>
    <sortCondition ref="B632:B6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Sheet1</vt:lpstr>
      <vt:lpstr>Table 1</vt:lpstr>
      <vt:lpstr>Table2</vt:lpstr>
      <vt:lpstr>pivottable</vt:lpstr>
      <vt:lpstr>Table2!age</vt:lpstr>
      <vt:lpstr>age</vt:lpstr>
      <vt:lpstr>Table2!agevalue1</vt:lpstr>
      <vt:lpstr>agevalue1</vt:lpstr>
      <vt:lpstr>Table2!agevalue2</vt:lpstr>
      <vt:lpstr>agevalue2</vt:lpstr>
      <vt:lpstr>Table2!Range1</vt:lpstr>
      <vt:lpstr>Range1</vt:lpstr>
      <vt:lpstr>Table2!Range2</vt:lpstr>
      <vt:lpstr>Range2</vt:lpstr>
      <vt:lpstr>Table2!Range3</vt:lpstr>
      <vt:lpstr>Range3</vt:lpstr>
      <vt:lpstr>Table2!range4</vt:lpstr>
      <vt:lpstr>range4</vt:lpstr>
      <vt:lpstr>Table2!sex</vt:lpstr>
      <vt:lpstr>sex</vt:lpstr>
      <vt:lpstr>Table2!sexvalue1</vt:lpstr>
      <vt:lpstr>sexvalue1</vt:lpstr>
      <vt:lpstr>Table2!sexvalue2</vt:lpstr>
      <vt:lpstr>sexvalue2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Cynthia Callard</cp:lastModifiedBy>
  <dcterms:created xsi:type="dcterms:W3CDTF">2015-12-15T16:18:36Z</dcterms:created>
  <dcterms:modified xsi:type="dcterms:W3CDTF">2016-07-13T19:01:29Z</dcterms:modified>
</cp:coreProperties>
</file>