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\Dropbox\HCContract-CCHS\RevisedFinalVersion\"/>
    </mc:Choice>
  </mc:AlternateContent>
  <bookViews>
    <workbookView xWindow="0" yWindow="0" windowWidth="20460" windowHeight="6990"/>
  </bookViews>
  <sheets>
    <sheet name="README" sheetId="21" r:id="rId1"/>
    <sheet name="Table 1" sheetId="10" r:id="rId2"/>
    <sheet name="pivottabledata" sheetId="20" r:id="rId3"/>
  </sheets>
  <definedNames>
    <definedName name="agesex">'Table 1'!$B$4:$B$11</definedName>
    <definedName name="agesexrange">'Table 1'!$B$4:$B$11</definedName>
    <definedName name="agesexvalue">'Table 1'!$B$12</definedName>
    <definedName name="agesexvalue2">'Table 1'!$B$15</definedName>
    <definedName name="agesexvalue2b">'Table 1'!$B$17</definedName>
    <definedName name="agesexvalue3">'Table 1'!$B$19</definedName>
    <definedName name="range1">'Table 1'!$G$101:$AZ$140</definedName>
    <definedName name="range2">'Table 1'!$G$145:$BA$192</definedName>
    <definedName name="range3">'Table 1'!$G$198:$AS$206</definedName>
  </definedNames>
  <calcPr calcId="171027"/>
</workbook>
</file>

<file path=xl/calcChain.xml><?xml version="1.0" encoding="utf-8"?>
<calcChain xmlns="http://schemas.openxmlformats.org/spreadsheetml/2006/main">
  <c r="H58" i="10" l="1"/>
  <c r="H56" i="10" s="1"/>
  <c r="H57" i="10" l="1"/>
  <c r="B19" i="10" l="1"/>
  <c r="F76" i="10" s="1"/>
  <c r="F368" i="20"/>
  <c r="F367" i="20"/>
  <c r="F366" i="20"/>
  <c r="F365" i="20"/>
  <c r="F364" i="20"/>
  <c r="F363" i="20"/>
  <c r="F362" i="20"/>
  <c r="F361" i="20"/>
  <c r="F360" i="20"/>
  <c r="F359" i="20"/>
  <c r="F358" i="20"/>
  <c r="F357" i="20"/>
  <c r="F356" i="20"/>
  <c r="F355" i="20"/>
  <c r="F354" i="20"/>
  <c r="F353" i="20"/>
  <c r="F352" i="20"/>
  <c r="F351" i="20"/>
  <c r="F350" i="20"/>
  <c r="F349" i="20"/>
  <c r="F348" i="20"/>
  <c r="F347" i="20"/>
  <c r="F346" i="20"/>
  <c r="F345" i="20"/>
  <c r="F344" i="20"/>
  <c r="F343" i="20"/>
  <c r="F342" i="20"/>
  <c r="F341" i="20"/>
  <c r="F340" i="20"/>
  <c r="F339" i="20"/>
  <c r="F338" i="20"/>
  <c r="F337" i="20"/>
  <c r="F336" i="20"/>
  <c r="F335" i="20"/>
  <c r="F334" i="20"/>
  <c r="F333" i="20"/>
  <c r="F332" i="20"/>
  <c r="F331" i="20"/>
  <c r="F330" i="20"/>
  <c r="F329" i="20"/>
  <c r="F328" i="20"/>
  <c r="F327" i="20"/>
  <c r="F326" i="20"/>
  <c r="F325" i="20"/>
  <c r="F324" i="20"/>
  <c r="F323" i="20"/>
  <c r="F322" i="20"/>
  <c r="F321" i="20"/>
  <c r="F320" i="20"/>
  <c r="F319" i="20"/>
  <c r="F318" i="20"/>
  <c r="F317" i="20"/>
  <c r="F316" i="20"/>
  <c r="F315" i="20"/>
  <c r="F314" i="20"/>
  <c r="F313" i="20"/>
  <c r="F312" i="20"/>
  <c r="F311" i="20"/>
  <c r="F310" i="20"/>
  <c r="F309" i="20"/>
  <c r="F308" i="20"/>
  <c r="F307" i="20"/>
  <c r="F37" i="10" l="1"/>
  <c r="F94" i="10"/>
  <c r="G76" i="10"/>
  <c r="G37" i="10" s="1"/>
  <c r="AB76" i="10"/>
  <c r="I48" i="10" s="1"/>
  <c r="K76" i="10"/>
  <c r="K37" i="10" s="1"/>
  <c r="V76" i="10"/>
  <c r="R76" i="10"/>
  <c r="H76" i="10"/>
  <c r="H37" i="10" s="1"/>
  <c r="L76" i="10"/>
  <c r="S76" i="10"/>
  <c r="Y76" i="10"/>
  <c r="F48" i="10" s="1"/>
  <c r="AC76" i="10"/>
  <c r="J48" i="10" s="1"/>
  <c r="I76" i="10"/>
  <c r="I37" i="10" s="1"/>
  <c r="P76" i="10"/>
  <c r="T76" i="10"/>
  <c r="Z76" i="10"/>
  <c r="G48" i="10" s="1"/>
  <c r="AD76" i="10"/>
  <c r="K48" i="10" s="1"/>
  <c r="J76" i="10"/>
  <c r="J37" i="10" s="1"/>
  <c r="Q76" i="10"/>
  <c r="U76" i="10"/>
  <c r="AA76" i="10"/>
  <c r="H48" i="10" s="1"/>
  <c r="AE76" i="10"/>
  <c r="L48" i="10" s="1"/>
  <c r="B17" i="10"/>
  <c r="AD73" i="10" s="1"/>
  <c r="B15" i="10"/>
  <c r="AE65" i="10" s="1"/>
  <c r="J94" i="10" l="1"/>
  <c r="L37" i="10"/>
  <c r="G94" i="10"/>
  <c r="H94" i="10" s="1"/>
  <c r="H69" i="10"/>
  <c r="H33" i="10" s="1"/>
  <c r="G65" i="10"/>
  <c r="AB65" i="10"/>
  <c r="AB70" i="10"/>
  <c r="I45" i="10" s="1"/>
  <c r="R65" i="10"/>
  <c r="AE69" i="10"/>
  <c r="L44" i="10" s="1"/>
  <c r="K65" i="10"/>
  <c r="K68" i="10"/>
  <c r="V71" i="10"/>
  <c r="V65" i="10"/>
  <c r="Z68" i="10"/>
  <c r="G43" i="10" s="1"/>
  <c r="T69" i="10"/>
  <c r="Q70" i="10"/>
  <c r="J71" i="10"/>
  <c r="J35" i="10" s="1"/>
  <c r="G72" i="10"/>
  <c r="I65" i="10"/>
  <c r="P65" i="10"/>
  <c r="T65" i="10"/>
  <c r="Z65" i="10"/>
  <c r="AD65" i="10"/>
  <c r="S68" i="10"/>
  <c r="L69" i="10"/>
  <c r="I70" i="10"/>
  <c r="I34" i="10" s="1"/>
  <c r="F71" i="10"/>
  <c r="AC71" i="10"/>
  <c r="J46" i="10" s="1"/>
  <c r="H65" i="10"/>
  <c r="L65" i="10"/>
  <c r="S65" i="10"/>
  <c r="Y65" i="10"/>
  <c r="AC65" i="10"/>
  <c r="G68" i="10"/>
  <c r="AD68" i="10"/>
  <c r="K43" i="10" s="1"/>
  <c r="AA69" i="10"/>
  <c r="H44" i="10" s="1"/>
  <c r="U70" i="10"/>
  <c r="R71" i="10"/>
  <c r="F65" i="10"/>
  <c r="J65" i="10"/>
  <c r="Q65" i="10"/>
  <c r="U65" i="10"/>
  <c r="AA65" i="10"/>
  <c r="H68" i="10"/>
  <c r="L68" i="10"/>
  <c r="T68" i="10"/>
  <c r="AA68" i="10"/>
  <c r="H43" i="10" s="1"/>
  <c r="AE68" i="10"/>
  <c r="L43" i="10" s="1"/>
  <c r="I69" i="10"/>
  <c r="I33" i="10" s="1"/>
  <c r="Q69" i="10"/>
  <c r="U69" i="10"/>
  <c r="AB69" i="10"/>
  <c r="I44" i="10" s="1"/>
  <c r="F70" i="10"/>
  <c r="F34" i="10" s="1"/>
  <c r="J70" i="10"/>
  <c r="J34" i="10" s="1"/>
  <c r="R70" i="10"/>
  <c r="V70" i="10"/>
  <c r="AC70" i="10"/>
  <c r="J45" i="10" s="1"/>
  <c r="G71" i="10"/>
  <c r="K71" i="10"/>
  <c r="K35" i="10" s="1"/>
  <c r="S71" i="10"/>
  <c r="Z71" i="10"/>
  <c r="G46" i="10" s="1"/>
  <c r="AD71" i="10"/>
  <c r="K46" i="10" s="1"/>
  <c r="H72" i="10"/>
  <c r="H36" i="10" s="1"/>
  <c r="L72" i="10"/>
  <c r="T72" i="10"/>
  <c r="AA72" i="10"/>
  <c r="H47" i="10" s="1"/>
  <c r="AE72" i="10"/>
  <c r="L47" i="10" s="1"/>
  <c r="I73" i="10"/>
  <c r="Q73" i="10"/>
  <c r="U73" i="10"/>
  <c r="AB73" i="10"/>
  <c r="I68" i="10"/>
  <c r="Q68" i="10"/>
  <c r="U68" i="10"/>
  <c r="AB68" i="10"/>
  <c r="I43" i="10" s="1"/>
  <c r="F69" i="10"/>
  <c r="F33" i="10" s="1"/>
  <c r="J69" i="10"/>
  <c r="J33" i="10" s="1"/>
  <c r="R69" i="10"/>
  <c r="V69" i="10"/>
  <c r="AC69" i="10"/>
  <c r="J44" i="10" s="1"/>
  <c r="G70" i="10"/>
  <c r="K70" i="10"/>
  <c r="K34" i="10" s="1"/>
  <c r="S70" i="10"/>
  <c r="Z70" i="10"/>
  <c r="G45" i="10" s="1"/>
  <c r="AD70" i="10"/>
  <c r="K45" i="10" s="1"/>
  <c r="H71" i="10"/>
  <c r="H35" i="10" s="1"/>
  <c r="L71" i="10"/>
  <c r="T71" i="10"/>
  <c r="AA71" i="10"/>
  <c r="H46" i="10" s="1"/>
  <c r="AE71" i="10"/>
  <c r="L46" i="10" s="1"/>
  <c r="I72" i="10"/>
  <c r="I36" i="10" s="1"/>
  <c r="Q72" i="10"/>
  <c r="U72" i="10"/>
  <c r="AB72" i="10"/>
  <c r="I47" i="10" s="1"/>
  <c r="F73" i="10"/>
  <c r="J73" i="10"/>
  <c r="R73" i="10"/>
  <c r="V73" i="10"/>
  <c r="AC73" i="10"/>
  <c r="K72" i="10"/>
  <c r="K36" i="10" s="1"/>
  <c r="S72" i="10"/>
  <c r="Z72" i="10"/>
  <c r="G47" i="10" s="1"/>
  <c r="AD72" i="10"/>
  <c r="K47" i="10" s="1"/>
  <c r="H73" i="10"/>
  <c r="L73" i="10"/>
  <c r="G93" i="10" s="1"/>
  <c r="T73" i="10"/>
  <c r="AA73" i="10"/>
  <c r="AE73" i="10"/>
  <c r="F68" i="10"/>
  <c r="F32" i="10" s="1"/>
  <c r="J68" i="10"/>
  <c r="R68" i="10"/>
  <c r="V68" i="10"/>
  <c r="AC68" i="10"/>
  <c r="J43" i="10" s="1"/>
  <c r="G69" i="10"/>
  <c r="K69" i="10"/>
  <c r="K33" i="10" s="1"/>
  <c r="S69" i="10"/>
  <c r="Z69" i="10"/>
  <c r="G44" i="10" s="1"/>
  <c r="AD69" i="10"/>
  <c r="K44" i="10" s="1"/>
  <c r="H70" i="10"/>
  <c r="H34" i="10" s="1"/>
  <c r="L70" i="10"/>
  <c r="T70" i="10"/>
  <c r="AA70" i="10"/>
  <c r="H45" i="10" s="1"/>
  <c r="AE70" i="10"/>
  <c r="L45" i="10" s="1"/>
  <c r="I71" i="10"/>
  <c r="I35" i="10" s="1"/>
  <c r="Q71" i="10"/>
  <c r="J91" i="10" s="1"/>
  <c r="U71" i="10"/>
  <c r="AB71" i="10"/>
  <c r="I46" i="10" s="1"/>
  <c r="F72" i="10"/>
  <c r="J72" i="10"/>
  <c r="J36" i="10" s="1"/>
  <c r="R72" i="10"/>
  <c r="V72" i="10"/>
  <c r="AC72" i="10"/>
  <c r="J47" i="10" s="1"/>
  <c r="G73" i="10"/>
  <c r="F93" i="10" s="1"/>
  <c r="K73" i="10"/>
  <c r="S73" i="10"/>
  <c r="Z73" i="10"/>
  <c r="P64" i="10"/>
  <c r="AA63" i="10"/>
  <c r="L64" i="10"/>
  <c r="L78" i="10" s="1"/>
  <c r="T63" i="10"/>
  <c r="H64" i="10"/>
  <c r="J61" i="10"/>
  <c r="H62" i="10"/>
  <c r="AA61" i="10"/>
  <c r="T61" i="10"/>
  <c r="R64" i="10"/>
  <c r="AE61" i="10"/>
  <c r="L62" i="10"/>
  <c r="R62" i="10"/>
  <c r="V64" i="10"/>
  <c r="AB64" i="10"/>
  <c r="AD63" i="10"/>
  <c r="Z63" i="10"/>
  <c r="AB62" i="10"/>
  <c r="AD61" i="10"/>
  <c r="Z61" i="10"/>
  <c r="Y61" i="10"/>
  <c r="U64" i="10"/>
  <c r="Q64" i="10"/>
  <c r="S63" i="10"/>
  <c r="U62" i="10"/>
  <c r="Q62" i="10"/>
  <c r="S61" i="10"/>
  <c r="P62" i="10"/>
  <c r="K64" i="10"/>
  <c r="G64" i="10"/>
  <c r="I63" i="10"/>
  <c r="K62" i="10"/>
  <c r="G62" i="10"/>
  <c r="I61" i="10"/>
  <c r="F63" i="10"/>
  <c r="Z64" i="10"/>
  <c r="AD62" i="10"/>
  <c r="AB61" i="10"/>
  <c r="P61" i="10"/>
  <c r="U63" i="10"/>
  <c r="S62" i="10"/>
  <c r="Q61" i="10"/>
  <c r="K63" i="10"/>
  <c r="I62" i="10"/>
  <c r="G61" i="10"/>
  <c r="AE63" i="10"/>
  <c r="AC62" i="10"/>
  <c r="AE64" i="10"/>
  <c r="AA64" i="10"/>
  <c r="AC63" i="10"/>
  <c r="AE62" i="10"/>
  <c r="AA62" i="10"/>
  <c r="AC61" i="10"/>
  <c r="Y64" i="10"/>
  <c r="P63" i="10"/>
  <c r="T64" i="10"/>
  <c r="V63" i="10"/>
  <c r="R63" i="10"/>
  <c r="T62" i="10"/>
  <c r="V61" i="10"/>
  <c r="R61" i="10"/>
  <c r="J64" i="10"/>
  <c r="L63" i="10"/>
  <c r="H63" i="10"/>
  <c r="J62" i="10"/>
  <c r="L61" i="10"/>
  <c r="H61" i="10"/>
  <c r="F62" i="10"/>
  <c r="AD64" i="10"/>
  <c r="AB63" i="10"/>
  <c r="Z62" i="10"/>
  <c r="Y63" i="10"/>
  <c r="S64" i="10"/>
  <c r="Q63" i="10"/>
  <c r="U61" i="10"/>
  <c r="I64" i="10"/>
  <c r="I78" i="10" s="1"/>
  <c r="G63" i="10"/>
  <c r="K61" i="10"/>
  <c r="F61" i="10"/>
  <c r="AC64" i="10"/>
  <c r="F64" i="10"/>
  <c r="J63" i="10"/>
  <c r="V62" i="10"/>
  <c r="Y62" i="10"/>
  <c r="F304" i="20"/>
  <c r="F303" i="20"/>
  <c r="F302" i="20"/>
  <c r="F301" i="20"/>
  <c r="F300" i="20"/>
  <c r="F299" i="20"/>
  <c r="F298" i="20"/>
  <c r="F297" i="20"/>
  <c r="F296" i="20"/>
  <c r="F295" i="20"/>
  <c r="F294" i="20"/>
  <c r="F293" i="20"/>
  <c r="F292" i="20"/>
  <c r="F291" i="20"/>
  <c r="F290" i="20"/>
  <c r="F289" i="20"/>
  <c r="F288" i="20"/>
  <c r="F287" i="20"/>
  <c r="F286" i="20"/>
  <c r="F285" i="20"/>
  <c r="F284" i="20"/>
  <c r="F283" i="20"/>
  <c r="F282" i="20"/>
  <c r="F281" i="20"/>
  <c r="F280" i="20"/>
  <c r="F279" i="20"/>
  <c r="F278" i="20"/>
  <c r="F277" i="20"/>
  <c r="F276" i="20"/>
  <c r="F275" i="20"/>
  <c r="F274" i="20"/>
  <c r="F273" i="20"/>
  <c r="F272" i="20"/>
  <c r="F271" i="20"/>
  <c r="F270" i="20"/>
  <c r="F269" i="20"/>
  <c r="F268" i="20"/>
  <c r="F267" i="20"/>
  <c r="F266" i="20"/>
  <c r="F265" i="20"/>
  <c r="F264" i="20"/>
  <c r="F263" i="20"/>
  <c r="F262" i="20"/>
  <c r="F261" i="20"/>
  <c r="F260" i="20"/>
  <c r="F259" i="20"/>
  <c r="F258" i="20"/>
  <c r="F257" i="20"/>
  <c r="F256" i="20"/>
  <c r="F255" i="20"/>
  <c r="F254" i="20"/>
  <c r="F253" i="20"/>
  <c r="F252" i="20"/>
  <c r="F251" i="20"/>
  <c r="F250" i="20"/>
  <c r="F249" i="20"/>
  <c r="F248" i="20"/>
  <c r="F247" i="20"/>
  <c r="F246" i="20"/>
  <c r="F245" i="20"/>
  <c r="F244" i="20"/>
  <c r="F243" i="20"/>
  <c r="F242" i="20"/>
  <c r="F241" i="20"/>
  <c r="F240" i="20"/>
  <c r="F239" i="20"/>
  <c r="F238" i="20"/>
  <c r="F237" i="20"/>
  <c r="F236" i="20"/>
  <c r="F235" i="20"/>
  <c r="F234" i="20"/>
  <c r="F233" i="20"/>
  <c r="F232" i="20"/>
  <c r="F231" i="20"/>
  <c r="F230" i="20"/>
  <c r="F229" i="20"/>
  <c r="F228" i="20"/>
  <c r="F227" i="20"/>
  <c r="F226" i="20"/>
  <c r="F225" i="20"/>
  <c r="F224" i="20"/>
  <c r="F223" i="20"/>
  <c r="F222" i="20"/>
  <c r="F221" i="20"/>
  <c r="F220" i="20"/>
  <c r="F219" i="20"/>
  <c r="F218" i="20"/>
  <c r="F217" i="20"/>
  <c r="F216" i="20"/>
  <c r="F215" i="20"/>
  <c r="F214" i="20"/>
  <c r="F213" i="20"/>
  <c r="F212" i="20"/>
  <c r="F211" i="20"/>
  <c r="F210" i="20"/>
  <c r="F209" i="20"/>
  <c r="F208" i="20"/>
  <c r="F207" i="20"/>
  <c r="F206" i="20"/>
  <c r="F205" i="20"/>
  <c r="F204" i="20"/>
  <c r="F203" i="20"/>
  <c r="F202" i="20"/>
  <c r="F201" i="20"/>
  <c r="F200" i="20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F2" i="20"/>
  <c r="L83" i="10" l="1"/>
  <c r="G95" i="10" s="1"/>
  <c r="L84" i="10"/>
  <c r="L85" i="10" s="1"/>
  <c r="I32" i="10"/>
  <c r="I83" i="10"/>
  <c r="H83" i="10"/>
  <c r="I84" i="10"/>
  <c r="J88" i="10"/>
  <c r="G84" i="10"/>
  <c r="H84" i="10"/>
  <c r="K83" i="10"/>
  <c r="J32" i="10"/>
  <c r="J39" i="10" s="1"/>
  <c r="T35" i="10" s="1"/>
  <c r="J83" i="10"/>
  <c r="K84" i="10"/>
  <c r="J84" i="10"/>
  <c r="G83" i="10"/>
  <c r="F95" i="10" s="1"/>
  <c r="H95" i="10" s="1"/>
  <c r="H93" i="10"/>
  <c r="L33" i="10"/>
  <c r="G89" i="10"/>
  <c r="L34" i="10"/>
  <c r="G90" i="10"/>
  <c r="J92" i="10"/>
  <c r="L36" i="10"/>
  <c r="G92" i="10"/>
  <c r="J90" i="10"/>
  <c r="G34" i="10"/>
  <c r="F90" i="10"/>
  <c r="J93" i="10"/>
  <c r="L35" i="10"/>
  <c r="G91" i="10"/>
  <c r="K94" i="10"/>
  <c r="L94" i="10" s="1"/>
  <c r="I94" i="10"/>
  <c r="L32" i="10"/>
  <c r="G88" i="10"/>
  <c r="G33" i="10"/>
  <c r="F89" i="10"/>
  <c r="G35" i="10"/>
  <c r="F91" i="10"/>
  <c r="J89" i="10"/>
  <c r="G32" i="10"/>
  <c r="F88" i="10"/>
  <c r="G36" i="10"/>
  <c r="F92" i="10"/>
  <c r="J79" i="10"/>
  <c r="H78" i="10"/>
  <c r="H80" i="10"/>
  <c r="H32" i="10"/>
  <c r="F36" i="10"/>
  <c r="K80" i="10"/>
  <c r="K32" i="10"/>
  <c r="I79" i="10"/>
  <c r="L79" i="10"/>
  <c r="G78" i="10"/>
  <c r="G79" i="10"/>
  <c r="J80" i="10"/>
  <c r="G80" i="10"/>
  <c r="F78" i="10"/>
  <c r="F79" i="10"/>
  <c r="K79" i="10"/>
  <c r="K78" i="10"/>
  <c r="L80" i="10"/>
  <c r="J78" i="10"/>
  <c r="H79" i="10"/>
  <c r="I80" i="10"/>
  <c r="H85" i="10" l="1"/>
  <c r="G85" i="10"/>
  <c r="J95" i="10" s="1"/>
  <c r="K95" i="10" s="1"/>
  <c r="L95" i="10" s="1"/>
  <c r="K85" i="10"/>
  <c r="L39" i="10"/>
  <c r="V37" i="10" s="1"/>
  <c r="I95" i="10"/>
  <c r="G39" i="10"/>
  <c r="Q37" i="10" s="1"/>
  <c r="H92" i="10"/>
  <c r="I92" i="10" s="1"/>
  <c r="J85" i="10"/>
  <c r="I85" i="10"/>
  <c r="H88" i="10"/>
  <c r="I88" i="10" s="1"/>
  <c r="H89" i="10"/>
  <c r="H91" i="10"/>
  <c r="H90" i="10"/>
  <c r="K93" i="10"/>
  <c r="L93" i="10" s="1"/>
  <c r="I93" i="10"/>
  <c r="T37" i="10"/>
  <c r="T33" i="10"/>
  <c r="T32" i="10"/>
  <c r="T34" i="10"/>
  <c r="K39" i="10"/>
  <c r="I39" i="10"/>
  <c r="T36" i="10"/>
  <c r="H39" i="10"/>
  <c r="V36" i="10"/>
  <c r="V32" i="10" l="1"/>
  <c r="V33" i="10"/>
  <c r="V34" i="10"/>
  <c r="V35" i="10"/>
  <c r="Q34" i="10"/>
  <c r="Q35" i="10"/>
  <c r="Q33" i="10"/>
  <c r="K88" i="10"/>
  <c r="L88" i="10" s="1"/>
  <c r="Q36" i="10"/>
  <c r="K92" i="10"/>
  <c r="L92" i="10" s="1"/>
  <c r="K91" i="10"/>
  <c r="L91" i="10" s="1"/>
  <c r="I91" i="10"/>
  <c r="I90" i="10"/>
  <c r="K90" i="10"/>
  <c r="L90" i="10" s="1"/>
  <c r="I89" i="10"/>
  <c r="K89" i="10"/>
  <c r="L89" i="10" s="1"/>
  <c r="R36" i="10"/>
  <c r="R35" i="10"/>
  <c r="U36" i="10"/>
  <c r="U35" i="10"/>
  <c r="S36" i="10"/>
  <c r="S35" i="10"/>
  <c r="R32" i="10"/>
  <c r="U37" i="10"/>
  <c r="U34" i="10"/>
  <c r="U33" i="10"/>
  <c r="R37" i="10"/>
  <c r="R33" i="10"/>
  <c r="R34" i="10"/>
  <c r="S37" i="10"/>
  <c r="S34" i="10"/>
  <c r="S33" i="10"/>
  <c r="S32" i="10"/>
  <c r="U32" i="10"/>
  <c r="Q32" i="10" l="1"/>
</calcChain>
</file>

<file path=xl/sharedStrings.xml><?xml version="1.0" encoding="utf-8"?>
<sst xmlns="http://schemas.openxmlformats.org/spreadsheetml/2006/main" count="1786" uniqueCount="99">
  <si>
    <t>12 to 19</t>
  </si>
  <si>
    <t>20 to 29</t>
  </si>
  <si>
    <t>30 to 44</t>
  </si>
  <si>
    <t>45 to 64</t>
  </si>
  <si>
    <t>65 +</t>
  </si>
  <si>
    <t>All people</t>
  </si>
  <si>
    <t>Men</t>
  </si>
  <si>
    <t>95% CI</t>
  </si>
  <si>
    <t>Women</t>
  </si>
  <si>
    <t>Number of people</t>
  </si>
  <si>
    <t xml:space="preserve">, </t>
  </si>
  <si>
    <t xml:space="preserve">Total population </t>
  </si>
  <si>
    <t>Total</t>
  </si>
  <si>
    <t>titles</t>
  </si>
  <si>
    <t>&lt; 1 YEAR</t>
  </si>
  <si>
    <t>1 TO 2 YEARS</t>
  </si>
  <si>
    <t>3 TO 5 YEARS</t>
  </si>
  <si>
    <t>6 TO 10 YEARS</t>
  </si>
  <si>
    <t>Cycle 7</t>
  </si>
  <si>
    <t>Cycle 6</t>
  </si>
  <si>
    <t>Cycle 5</t>
  </si>
  <si>
    <t>65 and over</t>
  </si>
  <si>
    <t>Cycle 4</t>
  </si>
  <si>
    <t>Cycle 3</t>
  </si>
  <si>
    <t>11 YEARS OR MORE</t>
  </si>
  <si>
    <t>Cycle 2</t>
  </si>
  <si>
    <t>Cycle</t>
  </si>
  <si>
    <t>number</t>
  </si>
  <si>
    <t>C of V</t>
  </si>
  <si>
    <t>years since quitting</t>
  </si>
  <si>
    <t>Cycle  7</t>
  </si>
  <si>
    <t>All ages</t>
  </si>
  <si>
    <t>All ages, both sexes</t>
  </si>
  <si>
    <t>age/sex</t>
  </si>
  <si>
    <t>f</t>
  </si>
  <si>
    <t>95% CI Number</t>
  </si>
  <si>
    <t>Cycle 1</t>
  </si>
  <si>
    <t>Row Labels</t>
  </si>
  <si>
    <t>Both men and women</t>
  </si>
  <si>
    <t>Current Smoker (daily or occasional)</t>
  </si>
  <si>
    <t>Daily Smoker</t>
  </si>
  <si>
    <t>Former Smoker (daily or occasional)</t>
  </si>
  <si>
    <t>Never Smoker</t>
  </si>
  <si>
    <t>women</t>
  </si>
  <si>
    <t>all ages</t>
  </si>
  <si>
    <t>Range 1: Smoking Behaviour</t>
  </si>
  <si>
    <t xml:space="preserve">Range 2: Quitting history </t>
  </si>
  <si>
    <t xml:space="preserve">All ages  </t>
  </si>
  <si>
    <t xml:space="preserve">Quitting history </t>
  </si>
  <si>
    <t>Based on derived variables SMKGSTP</t>
  </si>
  <si>
    <t>Data</t>
  </si>
  <si>
    <t>Quitting history</t>
  </si>
  <si>
    <t>COV</t>
  </si>
  <si>
    <t>Former Occasional Smokers who never smoked more than 100 cigarettes</t>
  </si>
  <si>
    <t>30 to 34</t>
  </si>
  <si>
    <t>45 to 65</t>
  </si>
  <si>
    <t>65+</t>
  </si>
  <si>
    <t>All ages both sexes</t>
  </si>
  <si>
    <t>Range 3: Former Occasional Smokers who have never smoked more than 100 cigarettes</t>
  </si>
  <si>
    <t>less than 100 cigarettes, former occasional</t>
  </si>
  <si>
    <t>Former smokers less than 100 cigs</t>
  </si>
  <si>
    <t>ratio former less than 100 to all former</t>
  </si>
  <si>
    <t>percent of less than 100 to all former</t>
  </si>
  <si>
    <t xml:space="preserve">percent of 1 year quitters to all former </t>
  </si>
  <si>
    <t>under  1 year</t>
  </si>
  <si>
    <t>1 to 2 years</t>
  </si>
  <si>
    <t>3 to 5 years</t>
  </si>
  <si>
    <t>Proportion of Quitters</t>
  </si>
  <si>
    <t>11 years or more</t>
  </si>
  <si>
    <t>6 to 10 years</t>
  </si>
  <si>
    <t>Difference Cycle 2 to Cycle 7</t>
  </si>
  <si>
    <t>∆ Number</t>
  </si>
  <si>
    <t>Percentage difference</t>
  </si>
  <si>
    <t>SE of difference</t>
  </si>
  <si>
    <t>Z-test score*</t>
  </si>
  <si>
    <t>Significant</t>
  </si>
  <si>
    <t>Share of former smoker population</t>
  </si>
  <si>
    <t>Number of Former Smokers</t>
  </si>
  <si>
    <t>Ratio</t>
  </si>
  <si>
    <t>Recent quitters to smokers</t>
  </si>
  <si>
    <t>CofV</t>
  </si>
  <si>
    <t>ratio, recent quitters to smokers</t>
  </si>
  <si>
    <t>Former smoker ≤100 cigs</t>
  </si>
  <si>
    <t>Former experimenter (≤100 cigs)</t>
  </si>
  <si>
    <t>Both men and women, all ages</t>
  </si>
  <si>
    <t>Men, all ages</t>
  </si>
  <si>
    <t>Women, all ages</t>
  </si>
  <si>
    <t>Age 20 to 29, both sexes</t>
  </si>
  <si>
    <t>Age 30 to 44, both sexes</t>
  </si>
  <si>
    <t>Age 45 to 64, both sexes</t>
  </si>
  <si>
    <t>Age 65 plus, both sexes</t>
  </si>
  <si>
    <t>Age 12 to 19, both sexes</t>
  </si>
  <si>
    <t>Calculations ("unhide" to view)</t>
  </si>
  <si>
    <t xml:space="preserve">This excel sheet is part of a report prepared for Health Canada. </t>
  </si>
  <si>
    <t>Tobacco Use 2000-2014:</t>
  </si>
  <si>
    <t>Insights from The Canadian Community Health Survey</t>
  </si>
  <si>
    <t>Physicians for a Smoke-Free Canada</t>
  </si>
  <si>
    <t>Submitted to Health Canada</t>
  </si>
  <si>
    <t>Contract Number: 4500339975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</si>
</sst>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-;\-* #,##0.00_-;_-* &quot;-&quot;??_-;_-@_-"/>
    <numFmt numFmtId="165" formatCode="#,##0.0"/>
    <numFmt numFmtId="166" formatCode="0.0%"/>
    <numFmt numFmtId="167" formatCode="0.000"/>
    <numFmt numFmtId="168" formatCode="0.0"/>
    <numFmt numFmtId="169" formatCode="0.00000"/>
    <numFmt numFmtId="170" formatCode="#,##0.0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 tint="0.499984740745262"/>
      <name val="Arial"/>
      <family val="2"/>
    </font>
    <font>
      <b/>
      <sz val="10"/>
      <color theme="1" tint="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808080"/>
      <name val="Calibri"/>
      <family val="2"/>
      <scheme val="minor"/>
    </font>
    <font>
      <b/>
      <sz val="16"/>
      <color rgb="FF808080"/>
      <name val="Calibri"/>
      <family val="2"/>
      <scheme val="minor"/>
    </font>
    <font>
      <sz val="26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9"/>
      <color theme="2"/>
      <name val="Calibri"/>
      <family val="2"/>
      <scheme val="minor"/>
    </font>
    <font>
      <b/>
      <sz val="9"/>
      <color theme="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rgb="FFDDEBF7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</cellStyleXfs>
  <cellXfs count="114">
    <xf numFmtId="0" fontId="0" fillId="0" borderId="0" xfId="0"/>
    <xf numFmtId="3" fontId="6" fillId="0" borderId="0" xfId="4" applyNumberFormat="1" applyFont="1" applyBorder="1" applyAlignment="1">
      <alignment horizontal="right" vertical="top"/>
    </xf>
    <xf numFmtId="3" fontId="7" fillId="2" borderId="0" xfId="6" applyNumberFormat="1" applyFont="1" applyFill="1" applyBorder="1" applyAlignment="1">
      <alignment horizontal="center" wrapText="1"/>
    </xf>
    <xf numFmtId="3" fontId="7" fillId="2" borderId="0" xfId="6" applyNumberFormat="1" applyFont="1" applyFill="1" applyBorder="1" applyAlignment="1">
      <alignment horizontal="left" wrapText="1"/>
    </xf>
    <xf numFmtId="0" fontId="4" fillId="0" borderId="0" xfId="4" applyFont="1" applyBorder="1" applyAlignment="1">
      <alignment vertical="top"/>
    </xf>
    <xf numFmtId="0" fontId="4" fillId="0" borderId="0" xfId="5" applyFont="1" applyBorder="1" applyAlignment="1">
      <alignment horizontal="left" vertical="top"/>
    </xf>
    <xf numFmtId="3" fontId="4" fillId="0" borderId="0" xfId="4" applyNumberFormat="1" applyFont="1" applyBorder="1" applyAlignment="1">
      <alignment horizontal="right" vertical="top"/>
    </xf>
    <xf numFmtId="0" fontId="4" fillId="0" borderId="0" xfId="5" applyFont="1" applyBorder="1" applyAlignment="1">
      <alignment vertical="top"/>
    </xf>
    <xf numFmtId="0" fontId="4" fillId="0" borderId="0" xfId="4" applyFont="1" applyFill="1" applyBorder="1" applyAlignment="1">
      <alignment vertical="top"/>
    </xf>
    <xf numFmtId="0" fontId="3" fillId="0" borderId="0" xfId="0" applyFont="1"/>
    <xf numFmtId="0" fontId="3" fillId="0" borderId="0" xfId="0" applyFont="1" applyBorder="1"/>
    <xf numFmtId="3" fontId="4" fillId="0" borderId="0" xfId="3" applyNumberFormat="1" applyFont="1" applyBorder="1" applyAlignment="1">
      <alignment horizontal="center" vertical="top"/>
    </xf>
    <xf numFmtId="3" fontId="6" fillId="8" borderId="0" xfId="4" applyNumberFormat="1" applyFont="1" applyFill="1" applyBorder="1" applyAlignment="1">
      <alignment horizontal="right" vertical="top"/>
    </xf>
    <xf numFmtId="3" fontId="10" fillId="2" borderId="0" xfId="6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3" fontId="13" fillId="5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/>
    <xf numFmtId="3" fontId="14" fillId="0" borderId="0" xfId="0" applyNumberFormat="1" applyFont="1" applyFill="1" applyBorder="1"/>
    <xf numFmtId="166" fontId="14" fillId="0" borderId="0" xfId="1" applyNumberFormat="1" applyFont="1" applyFill="1" applyBorder="1"/>
    <xf numFmtId="9" fontId="14" fillId="0" borderId="0" xfId="1" applyNumberFormat="1" applyFont="1" applyFill="1" applyBorder="1"/>
    <xf numFmtId="3" fontId="14" fillId="0" borderId="0" xfId="3" applyNumberFormat="1" applyFont="1" applyFill="1" applyBorder="1" applyAlignment="1">
      <alignment horizontal="center" vertical="top"/>
    </xf>
    <xf numFmtId="0" fontId="14" fillId="0" borderId="0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4" fillId="0" borderId="0" xfId="2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3" fontId="7" fillId="0" borderId="0" xfId="2" applyNumberFormat="1" applyFont="1" applyBorder="1" applyAlignment="1">
      <alignment horizontal="center"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right" vertical="center"/>
    </xf>
    <xf numFmtId="0" fontId="16" fillId="4" borderId="0" xfId="0" applyFont="1" applyFill="1" applyAlignment="1">
      <alignment vertical="center"/>
    </xf>
    <xf numFmtId="0" fontId="16" fillId="4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9" fontId="4" fillId="0" borderId="0" xfId="1" applyFont="1" applyBorder="1" applyAlignment="1">
      <alignment horizontal="right" vertical="top"/>
    </xf>
    <xf numFmtId="0" fontId="16" fillId="4" borderId="0" xfId="0" applyFont="1" applyFill="1"/>
    <xf numFmtId="0" fontId="3" fillId="0" borderId="0" xfId="0" applyFont="1" applyFill="1" applyBorder="1" applyAlignment="1">
      <alignment horizontal="center" vertical="center"/>
    </xf>
    <xf numFmtId="3" fontId="14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" fontId="13" fillId="0" borderId="0" xfId="2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9" fontId="3" fillId="0" borderId="0" xfId="1" applyFont="1" applyFill="1" applyBorder="1"/>
    <xf numFmtId="0" fontId="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9" fillId="0" borderId="0" xfId="0" applyFont="1"/>
    <xf numFmtId="0" fontId="1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7" fontId="3" fillId="0" borderId="0" xfId="0" applyNumberFormat="1" applyFont="1" applyBorder="1" applyAlignment="1">
      <alignment horizontal="right" vertical="center"/>
    </xf>
    <xf numFmtId="165" fontId="4" fillId="0" borderId="0" xfId="2" applyNumberFormat="1" applyFont="1" applyBorder="1" applyAlignment="1">
      <alignment horizontal="center" vertical="top"/>
    </xf>
    <xf numFmtId="3" fontId="13" fillId="5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4" fillId="0" borderId="0" xfId="1" applyFont="1" applyBorder="1" applyAlignment="1">
      <alignment horizontal="center" vertical="top"/>
    </xf>
    <xf numFmtId="9" fontId="3" fillId="0" borderId="0" xfId="1" applyFont="1" applyBorder="1" applyAlignment="1">
      <alignment horizontal="right" vertical="center"/>
    </xf>
    <xf numFmtId="166" fontId="3" fillId="0" borderId="0" xfId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21" fillId="0" borderId="0" xfId="2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3" fontId="20" fillId="0" borderId="0" xfId="0" applyNumberFormat="1" applyFont="1" applyFill="1" applyBorder="1"/>
    <xf numFmtId="9" fontId="20" fillId="0" borderId="0" xfId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69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/>
    </xf>
    <xf numFmtId="4" fontId="4" fillId="0" borderId="0" xfId="3" applyNumberFormat="1" applyFont="1" applyBorder="1" applyAlignment="1">
      <alignment horizontal="right" vertical="top"/>
    </xf>
    <xf numFmtId="170" fontId="20" fillId="0" borderId="0" xfId="0" applyNumberFormat="1" applyFont="1" applyFill="1" applyBorder="1" applyAlignment="1">
      <alignment horizontal="center"/>
    </xf>
    <xf numFmtId="3" fontId="12" fillId="4" borderId="0" xfId="2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vertical="center"/>
    </xf>
    <xf numFmtId="3" fontId="27" fillId="7" borderId="0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right" vertical="center"/>
    </xf>
    <xf numFmtId="9" fontId="29" fillId="0" borderId="0" xfId="1" applyFont="1" applyBorder="1" applyAlignment="1">
      <alignment horizontal="right" vertical="top"/>
    </xf>
    <xf numFmtId="0" fontId="28" fillId="0" borderId="0" xfId="0" applyFont="1" applyAlignment="1">
      <alignment vertical="center"/>
    </xf>
    <xf numFmtId="0" fontId="26" fillId="0" borderId="10" xfId="0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0" fontId="0" fillId="9" borderId="0" xfId="0" applyFill="1"/>
    <xf numFmtId="0" fontId="30" fillId="0" borderId="0" xfId="0" applyFont="1"/>
    <xf numFmtId="15" fontId="0" fillId="0" borderId="0" xfId="0" applyNumberFormat="1"/>
  </cellXfs>
  <cellStyles count="7">
    <cellStyle name="Comma 2" xfId="3"/>
    <cellStyle name="Normal" xfId="0" builtinId="0"/>
    <cellStyle name="Normal_rawdata" xfId="6"/>
    <cellStyle name="Normal_rawdataquitting" xfId="4"/>
    <cellStyle name="Normal_rawdataquitting_1" xfId="5"/>
    <cellStyle name="Normal_spss-cycle6" xfId="2"/>
    <cellStyle name="Percent" xfId="1" builtinId="5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1'!$H$56</c:f>
          <c:strCache>
            <c:ptCount val="1"/>
            <c:pt idx="0">
              <c:v>Number of Former Smokers, Both men and women, all ages</c:v>
            </c:pt>
          </c:strCache>
        </c:strRef>
      </c:tx>
      <c:layout>
        <c:manualLayout>
          <c:xMode val="edge"/>
          <c:yMode val="edge"/>
          <c:x val="0.22861117820395149"/>
          <c:y val="3.742753697701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1'!$E$32</c:f>
              <c:strCache>
                <c:ptCount val="1"/>
                <c:pt idx="0">
                  <c:v>under  1 year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'Table 1'!$F$43:$L$43</c:f>
                <c:numCache>
                  <c:formatCode>General</c:formatCode>
                  <c:ptCount val="7"/>
                  <c:pt idx="1">
                    <c:v>44873.4</c:v>
                  </c:pt>
                  <c:pt idx="2">
                    <c:v>33937.024000000005</c:v>
                  </c:pt>
                  <c:pt idx="3">
                    <c:v>39659.775999999998</c:v>
                  </c:pt>
                  <c:pt idx="4">
                    <c:v>37119.108</c:v>
                  </c:pt>
                  <c:pt idx="5">
                    <c:v>42348.56</c:v>
                  </c:pt>
                  <c:pt idx="6">
                    <c:v>41075.760000000002</c:v>
                  </c:pt>
                </c:numCache>
              </c:numRef>
            </c:plus>
            <c:minus>
              <c:numRef>
                <c:f>'Table 1'!$F$43:$L$43</c:f>
                <c:numCache>
                  <c:formatCode>General</c:formatCode>
                  <c:ptCount val="7"/>
                  <c:pt idx="1">
                    <c:v>44873.4</c:v>
                  </c:pt>
                  <c:pt idx="2">
                    <c:v>33937.024000000005</c:v>
                  </c:pt>
                  <c:pt idx="3">
                    <c:v>39659.775999999998</c:v>
                  </c:pt>
                  <c:pt idx="4">
                    <c:v>37119.108</c:v>
                  </c:pt>
                  <c:pt idx="5">
                    <c:v>42348.56</c:v>
                  </c:pt>
                  <c:pt idx="6">
                    <c:v>41075.760000000002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1'!$F$31:$L$31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1'!$F$32:$L$32</c:f>
              <c:numCache>
                <c:formatCode>#,##0</c:formatCode>
                <c:ptCount val="7"/>
                <c:pt idx="0">
                  <c:v>0</c:v>
                </c:pt>
                <c:pt idx="1">
                  <c:v>679900</c:v>
                </c:pt>
                <c:pt idx="2">
                  <c:v>530266</c:v>
                </c:pt>
                <c:pt idx="3">
                  <c:v>583232</c:v>
                </c:pt>
                <c:pt idx="4">
                  <c:v>475886</c:v>
                </c:pt>
                <c:pt idx="5">
                  <c:v>529357</c:v>
                </c:pt>
                <c:pt idx="6">
                  <c:v>513447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4-469F-8C92-01714A765307}"/>
            </c:ext>
          </c:extLst>
        </c:ser>
        <c:ser>
          <c:idx val="1"/>
          <c:order val="1"/>
          <c:tx>
            <c:strRef>
              <c:f>'Table 1'!$E$33</c:f>
              <c:strCache>
                <c:ptCount val="1"/>
                <c:pt idx="0">
                  <c:v>1 to 2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'Table 1'!$F$44:$L$44</c:f>
                <c:numCache>
                  <c:formatCode>General</c:formatCode>
                  <c:ptCount val="7"/>
                  <c:pt idx="1">
                    <c:v>47300.916000000005</c:v>
                  </c:pt>
                  <c:pt idx="2">
                    <c:v>47652.224000000002</c:v>
                  </c:pt>
                  <c:pt idx="3">
                    <c:v>46771.692000000003</c:v>
                  </c:pt>
                  <c:pt idx="4">
                    <c:v>47383.976000000002</c:v>
                  </c:pt>
                  <c:pt idx="5">
                    <c:v>52140.800000000003</c:v>
                  </c:pt>
                  <c:pt idx="6">
                    <c:v>50390.32</c:v>
                  </c:pt>
                </c:numCache>
              </c:numRef>
            </c:plus>
            <c:minus>
              <c:numRef>
                <c:f>'Table 1'!$F$44:$L$44</c:f>
                <c:numCache>
                  <c:formatCode>General</c:formatCode>
                  <c:ptCount val="7"/>
                  <c:pt idx="1">
                    <c:v>47300.916000000005</c:v>
                  </c:pt>
                  <c:pt idx="2">
                    <c:v>47652.224000000002</c:v>
                  </c:pt>
                  <c:pt idx="3">
                    <c:v>46771.692000000003</c:v>
                  </c:pt>
                  <c:pt idx="4">
                    <c:v>47383.976000000002</c:v>
                  </c:pt>
                  <c:pt idx="5">
                    <c:v>52140.800000000003</c:v>
                  </c:pt>
                  <c:pt idx="6">
                    <c:v>50390.32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1'!$F$31:$L$31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1'!$F$33:$L$33</c:f>
              <c:numCache>
                <c:formatCode>#,##0</c:formatCode>
                <c:ptCount val="7"/>
                <c:pt idx="0">
                  <c:v>0</c:v>
                </c:pt>
                <c:pt idx="1">
                  <c:v>909633</c:v>
                </c:pt>
                <c:pt idx="2">
                  <c:v>744566</c:v>
                </c:pt>
                <c:pt idx="3">
                  <c:v>687819</c:v>
                </c:pt>
                <c:pt idx="4">
                  <c:v>640324</c:v>
                </c:pt>
                <c:pt idx="5">
                  <c:v>651760</c:v>
                </c:pt>
                <c:pt idx="6">
                  <c:v>629879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4-469F-8C92-01714A765307}"/>
            </c:ext>
          </c:extLst>
        </c:ser>
        <c:ser>
          <c:idx val="2"/>
          <c:order val="2"/>
          <c:tx>
            <c:strRef>
              <c:f>'Table 1'!$E$34</c:f>
              <c:strCache>
                <c:ptCount val="1"/>
                <c:pt idx="0">
                  <c:v>3 to 5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'Table 1'!$F$45:$L$45</c:f>
                <c:numCache>
                  <c:formatCode>General</c:formatCode>
                  <c:ptCount val="7"/>
                  <c:pt idx="1">
                    <c:v>45368.333999999995</c:v>
                  </c:pt>
                  <c:pt idx="2">
                    <c:v>41855.58</c:v>
                  </c:pt>
                  <c:pt idx="3">
                    <c:v>46854.38</c:v>
                  </c:pt>
                  <c:pt idx="4">
                    <c:v>48547.477999999996</c:v>
                  </c:pt>
                  <c:pt idx="5">
                    <c:v>48697.52</c:v>
                  </c:pt>
                  <c:pt idx="6">
                    <c:v>50731.360000000001</c:v>
                  </c:pt>
                </c:numCache>
              </c:numRef>
            </c:plus>
            <c:minus>
              <c:numRef>
                <c:f>'Table 1'!$F$45:$L$45</c:f>
                <c:numCache>
                  <c:formatCode>General</c:formatCode>
                  <c:ptCount val="7"/>
                  <c:pt idx="1">
                    <c:v>45368.333999999995</c:v>
                  </c:pt>
                  <c:pt idx="2">
                    <c:v>41855.58</c:v>
                  </c:pt>
                  <c:pt idx="3">
                    <c:v>46854.38</c:v>
                  </c:pt>
                  <c:pt idx="4">
                    <c:v>48547.477999999996</c:v>
                  </c:pt>
                  <c:pt idx="5">
                    <c:v>48697.52</c:v>
                  </c:pt>
                  <c:pt idx="6">
                    <c:v>50731.360000000001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1'!$F$31:$L$31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1'!$F$34:$L$34</c:f>
              <c:numCache>
                <c:formatCode>#,##0</c:formatCode>
                <c:ptCount val="7"/>
                <c:pt idx="0">
                  <c:v>0</c:v>
                </c:pt>
                <c:pt idx="1">
                  <c:v>687399</c:v>
                </c:pt>
                <c:pt idx="2">
                  <c:v>804915</c:v>
                </c:pt>
                <c:pt idx="3">
                  <c:v>689035</c:v>
                </c:pt>
                <c:pt idx="4">
                  <c:v>656047</c:v>
                </c:pt>
                <c:pt idx="5">
                  <c:v>608719</c:v>
                </c:pt>
                <c:pt idx="6">
                  <c:v>634142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04-469F-8C92-01714A765307}"/>
            </c:ext>
          </c:extLst>
        </c:ser>
        <c:ser>
          <c:idx val="3"/>
          <c:order val="3"/>
          <c:tx>
            <c:strRef>
              <c:f>'Table 1'!$E$35</c:f>
              <c:strCache>
                <c:ptCount val="1"/>
                <c:pt idx="0">
                  <c:v>6 to 10 years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'Table 1'!$F$46:$L$46</c:f>
                <c:numCache>
                  <c:formatCode>General</c:formatCode>
                  <c:ptCount val="7"/>
                  <c:pt idx="1">
                    <c:v>45123.884000000005</c:v>
                  </c:pt>
                  <c:pt idx="2">
                    <c:v>50294.608</c:v>
                  </c:pt>
                  <c:pt idx="3">
                    <c:v>54355.92</c:v>
                  </c:pt>
                  <c:pt idx="4">
                    <c:v>59240.636000000006</c:v>
                  </c:pt>
                  <c:pt idx="5">
                    <c:v>59896.815999999999</c:v>
                  </c:pt>
                  <c:pt idx="6">
                    <c:v>56514.080000000002</c:v>
                  </c:pt>
                </c:numCache>
              </c:numRef>
            </c:plus>
            <c:minus>
              <c:numRef>
                <c:f>'Table 1'!$F$46:$L$46</c:f>
                <c:numCache>
                  <c:formatCode>General</c:formatCode>
                  <c:ptCount val="7"/>
                  <c:pt idx="1">
                    <c:v>45123.884000000005</c:v>
                  </c:pt>
                  <c:pt idx="2">
                    <c:v>50294.608</c:v>
                  </c:pt>
                  <c:pt idx="3">
                    <c:v>54355.92</c:v>
                  </c:pt>
                  <c:pt idx="4">
                    <c:v>59240.636000000006</c:v>
                  </c:pt>
                  <c:pt idx="5">
                    <c:v>59896.815999999999</c:v>
                  </c:pt>
                  <c:pt idx="6">
                    <c:v>56514.080000000002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1'!$F$31:$L$31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1'!$F$35:$L$35</c:f>
              <c:numCache>
                <c:formatCode>#,##0</c:formatCode>
                <c:ptCount val="7"/>
                <c:pt idx="1">
                  <c:v>867767</c:v>
                </c:pt>
                <c:pt idx="2">
                  <c:v>967204</c:v>
                </c:pt>
                <c:pt idx="3">
                  <c:v>1132415</c:v>
                </c:pt>
                <c:pt idx="4">
                  <c:v>1139243</c:v>
                </c:pt>
                <c:pt idx="5">
                  <c:v>1069586</c:v>
                </c:pt>
                <c:pt idx="6">
                  <c:v>1009180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04-469F-8C92-01714A765307}"/>
            </c:ext>
          </c:extLst>
        </c:ser>
        <c:ser>
          <c:idx val="4"/>
          <c:order val="4"/>
          <c:tx>
            <c:strRef>
              <c:f>'Table 1'!$E$36</c:f>
              <c:strCache>
                <c:ptCount val="1"/>
                <c:pt idx="0">
                  <c:v>11 years or more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'Table 1'!$F$47:$L$47</c:f>
                <c:numCache>
                  <c:formatCode>General</c:formatCode>
                  <c:ptCount val="7"/>
                  <c:pt idx="1">
                    <c:v>89365.415999999997</c:v>
                  </c:pt>
                  <c:pt idx="2">
                    <c:v>93060.911999999997</c:v>
                  </c:pt>
                  <c:pt idx="3">
                    <c:v>103262.978</c:v>
                  </c:pt>
                  <c:pt idx="4">
                    <c:v>99818.231999999989</c:v>
                  </c:pt>
                  <c:pt idx="5">
                    <c:v>112601.34599999999</c:v>
                  </c:pt>
                  <c:pt idx="6">
                    <c:v>127236.31199999999</c:v>
                  </c:pt>
                </c:numCache>
              </c:numRef>
            </c:plus>
            <c:minus>
              <c:numRef>
                <c:f>'Table 1'!$F$47:$L$47</c:f>
                <c:numCache>
                  <c:formatCode>General</c:formatCode>
                  <c:ptCount val="7"/>
                  <c:pt idx="1">
                    <c:v>89365.415999999997</c:v>
                  </c:pt>
                  <c:pt idx="2">
                    <c:v>93060.911999999997</c:v>
                  </c:pt>
                  <c:pt idx="3">
                    <c:v>103262.978</c:v>
                  </c:pt>
                  <c:pt idx="4">
                    <c:v>99818.231999999989</c:v>
                  </c:pt>
                  <c:pt idx="5">
                    <c:v>112601.34599999999</c:v>
                  </c:pt>
                  <c:pt idx="6">
                    <c:v>127236.31199999999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1'!$F$31:$L$31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1'!$F$36:$L$36</c:f>
              <c:numCache>
                <c:formatCode>#,##0</c:formatCode>
                <c:ptCount val="7"/>
                <c:pt idx="0">
                  <c:v>0</c:v>
                </c:pt>
                <c:pt idx="1">
                  <c:v>3723559</c:v>
                </c:pt>
                <c:pt idx="2">
                  <c:v>3877538</c:v>
                </c:pt>
                <c:pt idx="3">
                  <c:v>3971653</c:v>
                </c:pt>
                <c:pt idx="4">
                  <c:v>4159093</c:v>
                </c:pt>
                <c:pt idx="5">
                  <c:v>4330821</c:v>
                </c:pt>
                <c:pt idx="6">
                  <c:v>4544154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04-469F-8C92-01714A765307}"/>
            </c:ext>
          </c:extLst>
        </c:ser>
        <c:ser>
          <c:idx val="5"/>
          <c:order val="5"/>
          <c:tx>
            <c:strRef>
              <c:f>'Table 1'!$E$37</c:f>
              <c:strCache>
                <c:ptCount val="1"/>
                <c:pt idx="0">
                  <c:v>Former smoker ≤100 cigs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'Table 1'!$F$48:$L$48</c:f>
                <c:numCache>
                  <c:formatCode>General</c:formatCode>
                  <c:ptCount val="7"/>
                  <c:pt idx="0">
                    <c:v>68030.534</c:v>
                  </c:pt>
                  <c:pt idx="1">
                    <c:v>83329.247999999992</c:v>
                  </c:pt>
                  <c:pt idx="2">
                    <c:v>82232.28</c:v>
                  </c:pt>
                  <c:pt idx="3">
                    <c:v>83360.81</c:v>
                  </c:pt>
                  <c:pt idx="4">
                    <c:v>95638.59199999999</c:v>
                  </c:pt>
                  <c:pt idx="5">
                    <c:v>107150.49</c:v>
                  </c:pt>
                  <c:pt idx="6">
                    <c:v>119164.19200000001</c:v>
                  </c:pt>
                </c:numCache>
              </c:numRef>
            </c:plus>
            <c:minus>
              <c:numRef>
                <c:f>'Table 1'!$F$48:$L$48</c:f>
                <c:numCache>
                  <c:formatCode>General</c:formatCode>
                  <c:ptCount val="7"/>
                  <c:pt idx="0">
                    <c:v>68030.534</c:v>
                  </c:pt>
                  <c:pt idx="1">
                    <c:v>83329.247999999992</c:v>
                  </c:pt>
                  <c:pt idx="2">
                    <c:v>82232.28</c:v>
                  </c:pt>
                  <c:pt idx="3">
                    <c:v>83360.81</c:v>
                  </c:pt>
                  <c:pt idx="4">
                    <c:v>95638.59199999999</c:v>
                  </c:pt>
                  <c:pt idx="5">
                    <c:v>107150.49</c:v>
                  </c:pt>
                  <c:pt idx="6">
                    <c:v>119164.19200000001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1'!$F$31:$L$31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1'!$F$37:$L$37</c:f>
              <c:numCache>
                <c:formatCode>#,##0</c:formatCode>
                <c:ptCount val="7"/>
                <c:pt idx="0">
                  <c:v>3092297</c:v>
                </c:pt>
                <c:pt idx="1">
                  <c:v>3472052</c:v>
                </c:pt>
                <c:pt idx="2">
                  <c:v>3426345</c:v>
                </c:pt>
                <c:pt idx="3">
                  <c:v>3206185</c:v>
                </c:pt>
                <c:pt idx="4">
                  <c:v>3415664</c:v>
                </c:pt>
                <c:pt idx="5">
                  <c:v>3571683</c:v>
                </c:pt>
                <c:pt idx="6">
                  <c:v>3723881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4-49AF-A5A8-FD0E580A3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428784"/>
        <c:axId val="401430096"/>
      </c:barChart>
      <c:catAx>
        <c:axId val="40142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430096"/>
        <c:crosses val="autoZero"/>
        <c:auto val="1"/>
        <c:lblAlgn val="ctr"/>
        <c:lblOffset val="100"/>
        <c:noMultiLvlLbl val="0"/>
      </c:catAx>
      <c:valAx>
        <c:axId val="40143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42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1'!$H$57</c:f>
          <c:strCache>
            <c:ptCount val="1"/>
            <c:pt idx="0">
              <c:v>Share of former smoker population, Both men and women, all ages</c:v>
            </c:pt>
          </c:strCache>
        </c:strRef>
      </c:tx>
      <c:layout>
        <c:manualLayout>
          <c:xMode val="edge"/>
          <c:yMode val="edge"/>
          <c:x val="0.14090509339952348"/>
          <c:y val="4.4251503244471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27847128864989E-2"/>
          <c:y val="0.17171296296296296"/>
          <c:w val="0.8878922604186672"/>
          <c:h val="0.5397517497812773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 1'!$O$32</c:f>
              <c:strCache>
                <c:ptCount val="1"/>
                <c:pt idx="0">
                  <c:v>under  1 year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'Table 1'!$P$31:$V$31</c15:sqref>
                  </c15:fullRef>
                </c:ext>
              </c:extLst>
              <c:f>'Table 1'!$Q$31:$V$31</c:f>
              <c:strCache>
                <c:ptCount val="6"/>
                <c:pt idx="0">
                  <c:v>Cycle 2</c:v>
                </c:pt>
                <c:pt idx="1">
                  <c:v>Cycle 3</c:v>
                </c:pt>
                <c:pt idx="2">
                  <c:v>Cycle 4</c:v>
                </c:pt>
                <c:pt idx="3">
                  <c:v>Cycle 5</c:v>
                </c:pt>
                <c:pt idx="4">
                  <c:v>Cycle 6</c:v>
                </c:pt>
                <c:pt idx="5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1'!$P$32:$V$32</c15:sqref>
                  </c15:fullRef>
                </c:ext>
              </c:extLst>
              <c:f>'Table 1'!$Q$32:$V$32</c:f>
              <c:numCache>
                <c:formatCode>0%</c:formatCode>
                <c:ptCount val="6"/>
                <c:pt idx="0">
                  <c:v>6.5752380731332036E-2</c:v>
                </c:pt>
                <c:pt idx="1">
                  <c:v>5.1229301909392039E-2</c:v>
                </c:pt>
                <c:pt idx="2">
                  <c:v>5.6787998916101992E-2</c:v>
                </c:pt>
                <c:pt idx="3">
                  <c:v>4.5381874581178011E-2</c:v>
                </c:pt>
                <c:pt idx="4">
                  <c:v>4.9187942752997933E-2</c:v>
                </c:pt>
                <c:pt idx="5">
                  <c:v>4.6446107952620622E-2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C-423F-B31D-6FB78B043618}"/>
            </c:ext>
          </c:extLst>
        </c:ser>
        <c:ser>
          <c:idx val="1"/>
          <c:order val="1"/>
          <c:tx>
            <c:strRef>
              <c:f>'Table 1'!$O$33</c:f>
              <c:strCache>
                <c:ptCount val="1"/>
                <c:pt idx="0">
                  <c:v>1 to 2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'Table 1'!$P$31:$V$31</c15:sqref>
                  </c15:fullRef>
                </c:ext>
              </c:extLst>
              <c:f>'Table 1'!$Q$31:$V$31</c:f>
              <c:strCache>
                <c:ptCount val="6"/>
                <c:pt idx="0">
                  <c:v>Cycle 2</c:v>
                </c:pt>
                <c:pt idx="1">
                  <c:v>Cycle 3</c:v>
                </c:pt>
                <c:pt idx="2">
                  <c:v>Cycle 4</c:v>
                </c:pt>
                <c:pt idx="3">
                  <c:v>Cycle 5</c:v>
                </c:pt>
                <c:pt idx="4">
                  <c:v>Cycle 6</c:v>
                </c:pt>
                <c:pt idx="5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1'!$P$33:$V$33</c15:sqref>
                  </c15:fullRef>
                </c:ext>
              </c:extLst>
              <c:f>'Table 1'!$Q$33:$V$33</c:f>
              <c:numCache>
                <c:formatCode>0%</c:formatCode>
                <c:ptCount val="6"/>
                <c:pt idx="0">
                  <c:v>8.7969606327083033E-2</c:v>
                </c:pt>
                <c:pt idx="1">
                  <c:v>7.1932947625283142E-2</c:v>
                </c:pt>
                <c:pt idx="2">
                  <c:v>6.6971401820329401E-2</c:v>
                </c:pt>
                <c:pt idx="3">
                  <c:v>6.1063161049743485E-2</c:v>
                </c:pt>
                <c:pt idx="4">
                  <c:v>6.0561650396035061E-2</c:v>
                </c:pt>
                <c:pt idx="5">
                  <c:v>5.6978476904312861E-2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C-423F-B31D-6FB78B043618}"/>
            </c:ext>
          </c:extLst>
        </c:ser>
        <c:ser>
          <c:idx val="2"/>
          <c:order val="2"/>
          <c:tx>
            <c:strRef>
              <c:f>'Table 1'!$O$34</c:f>
              <c:strCache>
                <c:ptCount val="1"/>
                <c:pt idx="0">
                  <c:v>3 to 5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'Table 1'!$P$31:$V$31</c15:sqref>
                  </c15:fullRef>
                </c:ext>
              </c:extLst>
              <c:f>'Table 1'!$Q$31:$V$31</c:f>
              <c:strCache>
                <c:ptCount val="6"/>
                <c:pt idx="0">
                  <c:v>Cycle 2</c:v>
                </c:pt>
                <c:pt idx="1">
                  <c:v>Cycle 3</c:v>
                </c:pt>
                <c:pt idx="2">
                  <c:v>Cycle 4</c:v>
                </c:pt>
                <c:pt idx="3">
                  <c:v>Cycle 5</c:v>
                </c:pt>
                <c:pt idx="4">
                  <c:v>Cycle 6</c:v>
                </c:pt>
                <c:pt idx="5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1'!$P$34:$V$34</c15:sqref>
                  </c15:fullRef>
                </c:ext>
              </c:extLst>
              <c:f>'Table 1'!$Q$34:$V$34</c:f>
              <c:numCache>
                <c:formatCode>0%</c:formatCode>
                <c:ptCount val="6"/>
                <c:pt idx="0">
                  <c:v>6.6477600768255499E-2</c:v>
                </c:pt>
                <c:pt idx="1">
                  <c:v>7.7763299073292061E-2</c:v>
                </c:pt>
                <c:pt idx="2">
                  <c:v>6.7089801027989435E-2</c:v>
                </c:pt>
                <c:pt idx="3">
                  <c:v>6.256255210987105E-2</c:v>
                </c:pt>
                <c:pt idx="4">
                  <c:v>5.656227333285882E-2</c:v>
                </c:pt>
                <c:pt idx="5">
                  <c:v>5.7364105329840757E-2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FC-423F-B31D-6FB78B043618}"/>
            </c:ext>
          </c:extLst>
        </c:ser>
        <c:ser>
          <c:idx val="3"/>
          <c:order val="3"/>
          <c:tx>
            <c:strRef>
              <c:f>'Table 1'!$O$35</c:f>
              <c:strCache>
                <c:ptCount val="1"/>
                <c:pt idx="0">
                  <c:v>6 to 10 years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'Table 1'!$P$31:$V$31</c15:sqref>
                  </c15:fullRef>
                </c:ext>
              </c:extLst>
              <c:f>'Table 1'!$Q$31:$V$31</c:f>
              <c:strCache>
                <c:ptCount val="6"/>
                <c:pt idx="0">
                  <c:v>Cycle 2</c:v>
                </c:pt>
                <c:pt idx="1">
                  <c:v>Cycle 3</c:v>
                </c:pt>
                <c:pt idx="2">
                  <c:v>Cycle 4</c:v>
                </c:pt>
                <c:pt idx="3">
                  <c:v>Cycle 5</c:v>
                </c:pt>
                <c:pt idx="4">
                  <c:v>Cycle 6</c:v>
                </c:pt>
                <c:pt idx="5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1'!$P$35:$V$35</c15:sqref>
                  </c15:fullRef>
                </c:ext>
              </c:extLst>
              <c:f>'Table 1'!$Q$35:$V$35</c:f>
              <c:numCache>
                <c:formatCode>0%</c:formatCode>
                <c:ptCount val="6"/>
                <c:pt idx="0">
                  <c:v>8.3920791543000167E-2</c:v>
                </c:pt>
                <c:pt idx="1">
                  <c:v>9.3442132295813066E-2</c:v>
                </c:pt>
                <c:pt idx="2">
                  <c:v>0.11026072264995343</c:v>
                </c:pt>
                <c:pt idx="3">
                  <c:v>0.10864152957532892</c:v>
                </c:pt>
                <c:pt idx="4">
                  <c:v>9.9386113600855461E-2</c:v>
                </c:pt>
                <c:pt idx="5">
                  <c:v>9.1289818079812873E-2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FC-423F-B31D-6FB78B043618}"/>
            </c:ext>
          </c:extLst>
        </c:ser>
        <c:ser>
          <c:idx val="4"/>
          <c:order val="4"/>
          <c:tx>
            <c:strRef>
              <c:f>'Table 1'!$O$36</c:f>
              <c:strCache>
                <c:ptCount val="1"/>
                <c:pt idx="0">
                  <c:v>11 years or more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'Table 1'!$P$31:$V$31</c15:sqref>
                  </c15:fullRef>
                </c:ext>
              </c:extLst>
              <c:f>'Table 1'!$Q$31:$V$31</c:f>
              <c:strCache>
                <c:ptCount val="6"/>
                <c:pt idx="0">
                  <c:v>Cycle 2</c:v>
                </c:pt>
                <c:pt idx="1">
                  <c:v>Cycle 3</c:v>
                </c:pt>
                <c:pt idx="2">
                  <c:v>Cycle 4</c:v>
                </c:pt>
                <c:pt idx="3">
                  <c:v>Cycle 5</c:v>
                </c:pt>
                <c:pt idx="4">
                  <c:v>Cycle 6</c:v>
                </c:pt>
                <c:pt idx="5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1'!$P$36:$V$36</c15:sqref>
                  </c15:fullRef>
                </c:ext>
              </c:extLst>
              <c:f>'Table 1'!$Q$36:$V$36</c:f>
              <c:numCache>
                <c:formatCode>0%</c:formatCode>
                <c:ptCount val="6"/>
                <c:pt idx="0">
                  <c:v>0.36010129290127668</c:v>
                </c:pt>
                <c:pt idx="1">
                  <c:v>0.37461116659778332</c:v>
                </c:pt>
                <c:pt idx="2">
                  <c:v>0.38671099366827133</c:v>
                </c:pt>
                <c:pt idx="3">
                  <c:v>0.39662321837048242</c:v>
                </c:pt>
                <c:pt idx="4">
                  <c:v>0.40242062619646335</c:v>
                </c:pt>
                <c:pt idx="5">
                  <c:v>0.41106144789497806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FC-423F-B31D-6FB78B043618}"/>
            </c:ext>
          </c:extLst>
        </c:ser>
        <c:ser>
          <c:idx val="5"/>
          <c:order val="5"/>
          <c:tx>
            <c:strRef>
              <c:f>'Table 1'!$O$37</c:f>
              <c:strCache>
                <c:ptCount val="1"/>
                <c:pt idx="0">
                  <c:v>Former experimenter (≤100 cigs)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'Table 1'!$P$31:$V$31</c15:sqref>
                  </c15:fullRef>
                </c:ext>
              </c:extLst>
              <c:f>'Table 1'!$Q$31:$V$31</c:f>
              <c:strCache>
                <c:ptCount val="6"/>
                <c:pt idx="0">
                  <c:v>Cycle 2</c:v>
                </c:pt>
                <c:pt idx="1">
                  <c:v>Cycle 3</c:v>
                </c:pt>
                <c:pt idx="2">
                  <c:v>Cycle 4</c:v>
                </c:pt>
                <c:pt idx="3">
                  <c:v>Cycle 5</c:v>
                </c:pt>
                <c:pt idx="4">
                  <c:v>Cycle 6</c:v>
                </c:pt>
                <c:pt idx="5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1'!$P$37:$V$37</c15:sqref>
                  </c15:fullRef>
                </c:ext>
              </c:extLst>
              <c:f>'Table 1'!$Q$37:$V$37</c:f>
              <c:numCache>
                <c:formatCode>0%</c:formatCode>
                <c:ptCount val="6"/>
                <c:pt idx="0">
                  <c:v>0.33577832772905258</c:v>
                </c:pt>
                <c:pt idx="1">
                  <c:v>0.33102115249843633</c:v>
                </c:pt>
                <c:pt idx="2">
                  <c:v>0.31217908191735444</c:v>
                </c:pt>
                <c:pt idx="3">
                  <c:v>0.32572766431339611</c:v>
                </c:pt>
                <c:pt idx="4">
                  <c:v>0.3318813937207894</c:v>
                </c:pt>
                <c:pt idx="5">
                  <c:v>0.33686004383843482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FC-423F-B31D-6FB78B043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1428784"/>
        <c:axId val="401430096"/>
      </c:barChart>
      <c:catAx>
        <c:axId val="40142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430096"/>
        <c:crosses val="autoZero"/>
        <c:auto val="1"/>
        <c:lblAlgn val="ctr"/>
        <c:lblOffset val="100"/>
        <c:noMultiLvlLbl val="0"/>
      </c:catAx>
      <c:valAx>
        <c:axId val="40143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42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813328212022266E-2"/>
          <c:y val="0.80034558180227466"/>
          <c:w val="0.82632456308815061"/>
          <c:h val="0.1718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B$12" fmlaRange="$B$4:$B$11" noThreeD="1" sel="6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</xdr:row>
          <xdr:rowOff>0</xdr:rowOff>
        </xdr:from>
        <xdr:to>
          <xdr:col>6</xdr:col>
          <xdr:colOff>590550</xdr:colOff>
          <xdr:row>8</xdr:row>
          <xdr:rowOff>66675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783167</xdr:colOff>
      <xdr:row>9</xdr:row>
      <xdr:rowOff>110067</xdr:rowOff>
    </xdr:from>
    <xdr:to>
      <xdr:col>12</xdr:col>
      <xdr:colOff>52917</xdr:colOff>
      <xdr:row>28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298258</xdr:colOff>
      <xdr:row>10</xdr:row>
      <xdr:rowOff>16355</xdr:rowOff>
    </xdr:from>
    <xdr:to>
      <xdr:col>21</xdr:col>
      <xdr:colOff>586894</xdr:colOff>
      <xdr:row>28</xdr:row>
      <xdr:rowOff>100252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tabSelected="1" workbookViewId="0">
      <selection activeCell="G29" sqref="G29"/>
    </sheetView>
  </sheetViews>
  <sheetFormatPr defaultRowHeight="15" x14ac:dyDescent="0.25"/>
  <sheetData>
    <row r="2" spans="2:7" x14ac:dyDescent="0.25">
      <c r="B2" s="111" t="s">
        <v>93</v>
      </c>
      <c r="C2" s="111"/>
      <c r="D2" s="111"/>
      <c r="E2" s="111"/>
      <c r="F2" s="111"/>
      <c r="G2" s="111"/>
    </row>
    <row r="5" spans="2:7" ht="28.5" x14ac:dyDescent="0.45">
      <c r="B5" s="112" t="s">
        <v>94</v>
      </c>
    </row>
    <row r="6" spans="2:7" ht="21" x14ac:dyDescent="0.35">
      <c r="B6" s="65" t="s">
        <v>95</v>
      </c>
    </row>
    <row r="9" spans="2:7" x14ac:dyDescent="0.25">
      <c r="B9" t="s">
        <v>96</v>
      </c>
    </row>
    <row r="10" spans="2:7" x14ac:dyDescent="0.25">
      <c r="B10" s="113">
        <v>42541</v>
      </c>
    </row>
    <row r="13" spans="2:7" x14ac:dyDescent="0.25">
      <c r="B13" t="s">
        <v>97</v>
      </c>
    </row>
    <row r="14" spans="2:7" x14ac:dyDescent="0.25">
      <c r="B14" t="s">
        <v>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AZ205"/>
  <sheetViews>
    <sheetView showZeros="0" topLeftCell="C1" zoomScale="80" zoomScaleNormal="80" workbookViewId="0">
      <selection activeCell="D2" sqref="D2"/>
    </sheetView>
  </sheetViews>
  <sheetFormatPr defaultRowHeight="12" x14ac:dyDescent="0.2"/>
  <cols>
    <col min="1" max="2" width="9.140625" style="9" hidden="1" customWidth="1"/>
    <col min="3" max="4" width="9.140625" style="9"/>
    <col min="5" max="5" width="15.140625" style="9" customWidth="1"/>
    <col min="6" max="6" width="9.140625" style="9"/>
    <col min="7" max="12" width="10.7109375" style="9" customWidth="1"/>
    <col min="13" max="16384" width="9.140625" style="9"/>
  </cols>
  <sheetData>
    <row r="2" spans="2:25" ht="12.75" thickBot="1" x14ac:dyDescent="0.25">
      <c r="X2" s="22"/>
    </row>
    <row r="3" spans="2:25" s="22" customFormat="1" x14ac:dyDescent="0.25">
      <c r="B3" s="23"/>
      <c r="C3" s="24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2:25" s="22" customFormat="1" ht="33.75" x14ac:dyDescent="0.25">
      <c r="B4" s="23" t="s">
        <v>91</v>
      </c>
      <c r="C4" s="24"/>
      <c r="D4" s="28"/>
      <c r="E4" s="66" t="s">
        <v>48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</row>
    <row r="5" spans="2:25" s="22" customFormat="1" x14ac:dyDescent="0.25">
      <c r="B5" s="23" t="s">
        <v>87</v>
      </c>
      <c r="C5" s="24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</row>
    <row r="6" spans="2:25" s="22" customFormat="1" ht="15.75" x14ac:dyDescent="0.25">
      <c r="B6" s="23" t="s">
        <v>88</v>
      </c>
      <c r="C6" s="24"/>
      <c r="D6" s="28"/>
      <c r="E6" s="67" t="s">
        <v>49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</row>
    <row r="7" spans="2:25" s="22" customFormat="1" x14ac:dyDescent="0.25">
      <c r="B7" s="23" t="s">
        <v>89</v>
      </c>
      <c r="C7" s="24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</row>
    <row r="8" spans="2:25" s="22" customFormat="1" x14ac:dyDescent="0.25">
      <c r="B8" s="23" t="s">
        <v>90</v>
      </c>
      <c r="C8" s="24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2:25" s="22" customFormat="1" x14ac:dyDescent="0.25">
      <c r="B9" s="23" t="s">
        <v>84</v>
      </c>
      <c r="C9" s="24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30"/>
    </row>
    <row r="10" spans="2:25" s="22" customFormat="1" x14ac:dyDescent="0.25">
      <c r="B10" s="23" t="s">
        <v>85</v>
      </c>
      <c r="C10" s="24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0"/>
    </row>
    <row r="11" spans="2:25" s="22" customFormat="1" x14ac:dyDescent="0.25">
      <c r="B11" s="23" t="s">
        <v>86</v>
      </c>
      <c r="C11" s="24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0"/>
    </row>
    <row r="12" spans="2:25" s="22" customFormat="1" x14ac:dyDescent="0.25">
      <c r="B12" s="23">
        <v>6</v>
      </c>
      <c r="C12" s="24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0"/>
    </row>
    <row r="13" spans="2:25" s="22" customFormat="1" x14ac:dyDescent="0.25">
      <c r="B13" s="23"/>
      <c r="C13" s="24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</row>
    <row r="14" spans="2:25" s="22" customFormat="1" x14ac:dyDescent="0.2">
      <c r="B14" s="23"/>
      <c r="C14" s="24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Y14" s="9"/>
    </row>
    <row r="15" spans="2:25" s="22" customFormat="1" x14ac:dyDescent="0.25">
      <c r="B15" s="31">
        <f>IF(B12=1,0,(IF(B12=2,5,(IF(B12=3,10,(IF(B12=4,15,(IF(B12=5,20,(IF(B12=6,25,(IF(B12=7,30,35)))))))))))))</f>
        <v>25</v>
      </c>
      <c r="C15" s="24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</row>
    <row r="16" spans="2:25" s="22" customFormat="1" x14ac:dyDescent="0.25">
      <c r="B16" s="23"/>
      <c r="C16" s="24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0"/>
    </row>
    <row r="17" spans="2:23" s="22" customFormat="1" x14ac:dyDescent="0.25">
      <c r="B17" s="31">
        <f>IF(B12=1,0,(IF(B12=2,6,(IF(B12=3,12,(IF(B12=4,18,(IF(B12=5,24,(IF(B12=6,30,(IF(B12=7,36,42)))))))))))))</f>
        <v>30</v>
      </c>
      <c r="C17" s="24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0"/>
    </row>
    <row r="18" spans="2:23" s="22" customFormat="1" x14ac:dyDescent="0.25">
      <c r="B18" s="23"/>
      <c r="C18" s="24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0"/>
    </row>
    <row r="19" spans="2:23" s="22" customFormat="1" x14ac:dyDescent="0.25">
      <c r="B19" s="31">
        <f>agesexvalue</f>
        <v>6</v>
      </c>
      <c r="C19" s="24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</row>
    <row r="20" spans="2:23" s="22" customFormat="1" x14ac:dyDescent="0.25">
      <c r="B20" s="31"/>
      <c r="C20" s="24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</row>
    <row r="21" spans="2:23" s="22" customFormat="1" x14ac:dyDescent="0.25">
      <c r="B21" s="31"/>
      <c r="C21" s="24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</row>
    <row r="22" spans="2:23" s="22" customFormat="1" x14ac:dyDescent="0.25">
      <c r="B22" s="31"/>
      <c r="C22" s="24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0"/>
    </row>
    <row r="23" spans="2:23" s="22" customFormat="1" x14ac:dyDescent="0.25">
      <c r="B23" s="31"/>
      <c r="C23" s="24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</row>
    <row r="24" spans="2:23" s="22" customFormat="1" x14ac:dyDescent="0.25">
      <c r="B24" s="31"/>
      <c r="C24" s="24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</row>
    <row r="25" spans="2:23" s="22" customFormat="1" x14ac:dyDescent="0.25">
      <c r="B25" s="31"/>
      <c r="C25" s="24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</row>
    <row r="26" spans="2:23" s="22" customFormat="1" x14ac:dyDescent="0.25">
      <c r="B26" s="31"/>
      <c r="C26" s="24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</row>
    <row r="27" spans="2:23" s="22" customFormat="1" x14ac:dyDescent="0.25">
      <c r="B27" s="31"/>
      <c r="C27" s="24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</row>
    <row r="28" spans="2:23" s="22" customFormat="1" x14ac:dyDescent="0.25">
      <c r="B28" s="31"/>
      <c r="C28" s="24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</row>
    <row r="29" spans="2:23" s="22" customFormat="1" x14ac:dyDescent="0.25">
      <c r="B29" s="23"/>
      <c r="C29" s="24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</row>
    <row r="30" spans="2:23" s="79" customFormat="1" ht="15.75" x14ac:dyDescent="0.25">
      <c r="B30" s="75"/>
      <c r="C30" s="76"/>
      <c r="D30" s="77"/>
      <c r="E30" s="102" t="s">
        <v>9</v>
      </c>
      <c r="F30" s="102"/>
      <c r="G30" s="102"/>
      <c r="H30" s="102"/>
      <c r="I30" s="102"/>
      <c r="J30" s="102"/>
      <c r="K30" s="102"/>
      <c r="L30" s="102"/>
      <c r="M30" s="102"/>
      <c r="N30" s="102" t="s">
        <v>67</v>
      </c>
      <c r="O30" s="102"/>
      <c r="P30" s="102"/>
      <c r="Q30" s="102"/>
      <c r="R30" s="102"/>
      <c r="S30" s="102"/>
      <c r="T30" s="102"/>
      <c r="U30" s="102"/>
      <c r="V30" s="102"/>
      <c r="W30" s="78"/>
    </row>
    <row r="31" spans="2:23" s="22" customFormat="1" x14ac:dyDescent="0.25">
      <c r="B31" s="23"/>
      <c r="C31" s="24"/>
      <c r="D31" s="28"/>
      <c r="E31" s="103"/>
      <c r="F31" s="103" t="s">
        <v>36</v>
      </c>
      <c r="G31" s="103" t="s">
        <v>25</v>
      </c>
      <c r="H31" s="103" t="s">
        <v>23</v>
      </c>
      <c r="I31" s="103" t="s">
        <v>22</v>
      </c>
      <c r="J31" s="103" t="s">
        <v>20</v>
      </c>
      <c r="K31" s="103" t="s">
        <v>19</v>
      </c>
      <c r="L31" s="103" t="s">
        <v>18</v>
      </c>
      <c r="M31" s="104"/>
      <c r="N31" s="103"/>
      <c r="O31" s="103"/>
      <c r="P31" s="103" t="s">
        <v>36</v>
      </c>
      <c r="Q31" s="103" t="s">
        <v>25</v>
      </c>
      <c r="R31" s="103" t="s">
        <v>23</v>
      </c>
      <c r="S31" s="103" t="s">
        <v>22</v>
      </c>
      <c r="T31" s="103" t="s">
        <v>20</v>
      </c>
      <c r="U31" s="103" t="s">
        <v>19</v>
      </c>
      <c r="V31" s="103" t="s">
        <v>18</v>
      </c>
      <c r="W31" s="30"/>
    </row>
    <row r="32" spans="2:23" s="22" customFormat="1" x14ac:dyDescent="0.25">
      <c r="B32" s="23"/>
      <c r="C32" s="24"/>
      <c r="D32" s="28"/>
      <c r="E32" s="105" t="s">
        <v>64</v>
      </c>
      <c r="F32" s="106">
        <f>F68</f>
        <v>0</v>
      </c>
      <c r="G32" s="106">
        <f t="shared" ref="G32:L32" si="0">G68</f>
        <v>679900</v>
      </c>
      <c r="H32" s="106">
        <f t="shared" si="0"/>
        <v>530266</v>
      </c>
      <c r="I32" s="106">
        <f t="shared" si="0"/>
        <v>583232</v>
      </c>
      <c r="J32" s="106">
        <f t="shared" si="0"/>
        <v>475886</v>
      </c>
      <c r="K32" s="106">
        <f t="shared" si="0"/>
        <v>529357</v>
      </c>
      <c r="L32" s="106">
        <f t="shared" si="0"/>
        <v>513447</v>
      </c>
      <c r="M32" s="104"/>
      <c r="N32" s="105"/>
      <c r="O32" s="105" t="s">
        <v>64</v>
      </c>
      <c r="P32" s="105"/>
      <c r="Q32" s="107">
        <f t="shared" ref="Q32:V32" si="1">G32/G39</f>
        <v>6.5752380731332036E-2</v>
      </c>
      <c r="R32" s="107">
        <f t="shared" si="1"/>
        <v>5.1229301909392039E-2</v>
      </c>
      <c r="S32" s="107">
        <f t="shared" si="1"/>
        <v>5.6787998916101992E-2</v>
      </c>
      <c r="T32" s="107">
        <f t="shared" si="1"/>
        <v>4.5381874581178011E-2</v>
      </c>
      <c r="U32" s="107">
        <f t="shared" si="1"/>
        <v>4.9187942752997933E-2</v>
      </c>
      <c r="V32" s="107">
        <f t="shared" si="1"/>
        <v>4.6446107952620622E-2</v>
      </c>
      <c r="W32" s="30"/>
    </row>
    <row r="33" spans="2:24" s="36" customFormat="1" x14ac:dyDescent="0.25">
      <c r="B33" s="32"/>
      <c r="C33" s="33"/>
      <c r="D33" s="34"/>
      <c r="E33" s="105" t="s">
        <v>65</v>
      </c>
      <c r="F33" s="106">
        <f>F69</f>
        <v>0</v>
      </c>
      <c r="G33" s="106">
        <f t="shared" ref="G33:L33" si="2">G69</f>
        <v>909633</v>
      </c>
      <c r="H33" s="106">
        <f t="shared" si="2"/>
        <v>744566</v>
      </c>
      <c r="I33" s="106">
        <f t="shared" si="2"/>
        <v>687819</v>
      </c>
      <c r="J33" s="106">
        <f t="shared" si="2"/>
        <v>640324</v>
      </c>
      <c r="K33" s="106">
        <f t="shared" si="2"/>
        <v>651760</v>
      </c>
      <c r="L33" s="106">
        <f t="shared" si="2"/>
        <v>629879</v>
      </c>
      <c r="M33" s="104"/>
      <c r="N33" s="105"/>
      <c r="O33" s="105" t="s">
        <v>65</v>
      </c>
      <c r="P33" s="105"/>
      <c r="Q33" s="107">
        <f t="shared" ref="Q33:V33" si="3">G33/G39</f>
        <v>8.7969606327083033E-2</v>
      </c>
      <c r="R33" s="107">
        <f t="shared" si="3"/>
        <v>7.1932947625283142E-2</v>
      </c>
      <c r="S33" s="107">
        <f t="shared" si="3"/>
        <v>6.6971401820329401E-2</v>
      </c>
      <c r="T33" s="107">
        <f t="shared" si="3"/>
        <v>6.1063161049743485E-2</v>
      </c>
      <c r="U33" s="107">
        <f t="shared" si="3"/>
        <v>6.0561650396035061E-2</v>
      </c>
      <c r="V33" s="107">
        <f t="shared" si="3"/>
        <v>5.6978476904312861E-2</v>
      </c>
      <c r="W33" s="35"/>
      <c r="X33" s="22"/>
    </row>
    <row r="34" spans="2:24" s="22" customFormat="1" x14ac:dyDescent="0.25">
      <c r="B34" s="23"/>
      <c r="C34" s="24"/>
      <c r="D34" s="28"/>
      <c r="E34" s="105" t="s">
        <v>66</v>
      </c>
      <c r="F34" s="106">
        <f>F70</f>
        <v>0</v>
      </c>
      <c r="G34" s="106">
        <f t="shared" ref="G34:L36" si="4">G70</f>
        <v>687399</v>
      </c>
      <c r="H34" s="106">
        <f t="shared" si="4"/>
        <v>804915</v>
      </c>
      <c r="I34" s="106">
        <f t="shared" si="4"/>
        <v>689035</v>
      </c>
      <c r="J34" s="106">
        <f t="shared" si="4"/>
        <v>656047</v>
      </c>
      <c r="K34" s="106">
        <f t="shared" si="4"/>
        <v>608719</v>
      </c>
      <c r="L34" s="106">
        <f t="shared" si="4"/>
        <v>634142</v>
      </c>
      <c r="M34" s="104"/>
      <c r="N34" s="105"/>
      <c r="O34" s="105" t="s">
        <v>66</v>
      </c>
      <c r="P34" s="105"/>
      <c r="Q34" s="107">
        <f t="shared" ref="Q34:V34" si="5">G34/G39</f>
        <v>6.6477600768255499E-2</v>
      </c>
      <c r="R34" s="107">
        <f t="shared" si="5"/>
        <v>7.7763299073292061E-2</v>
      </c>
      <c r="S34" s="107">
        <f t="shared" si="5"/>
        <v>6.7089801027989435E-2</v>
      </c>
      <c r="T34" s="107">
        <f t="shared" si="5"/>
        <v>6.256255210987105E-2</v>
      </c>
      <c r="U34" s="107">
        <f t="shared" si="5"/>
        <v>5.656227333285882E-2</v>
      </c>
      <c r="V34" s="107">
        <f t="shared" si="5"/>
        <v>5.7364105329840757E-2</v>
      </c>
      <c r="W34" s="30"/>
    </row>
    <row r="35" spans="2:24" s="22" customFormat="1" x14ac:dyDescent="0.25">
      <c r="B35" s="23"/>
      <c r="C35" s="24"/>
      <c r="D35" s="28"/>
      <c r="E35" s="105" t="s">
        <v>69</v>
      </c>
      <c r="F35" s="106"/>
      <c r="G35" s="106">
        <f t="shared" si="4"/>
        <v>867767</v>
      </c>
      <c r="H35" s="106">
        <f t="shared" ref="H35:L35" si="6">H71</f>
        <v>967204</v>
      </c>
      <c r="I35" s="106">
        <f t="shared" si="6"/>
        <v>1132415</v>
      </c>
      <c r="J35" s="106">
        <f t="shared" si="6"/>
        <v>1139243</v>
      </c>
      <c r="K35" s="106">
        <f t="shared" si="6"/>
        <v>1069586</v>
      </c>
      <c r="L35" s="106">
        <f t="shared" si="6"/>
        <v>1009180</v>
      </c>
      <c r="M35" s="104"/>
      <c r="N35" s="105"/>
      <c r="O35" s="105" t="s">
        <v>69</v>
      </c>
      <c r="P35" s="105"/>
      <c r="Q35" s="107">
        <f t="shared" ref="Q35:V35" si="7">G35/G39</f>
        <v>8.3920791543000167E-2</v>
      </c>
      <c r="R35" s="107">
        <f t="shared" si="7"/>
        <v>9.3442132295813066E-2</v>
      </c>
      <c r="S35" s="107">
        <f t="shared" si="7"/>
        <v>0.11026072264995343</v>
      </c>
      <c r="T35" s="107">
        <f t="shared" si="7"/>
        <v>0.10864152957532892</v>
      </c>
      <c r="U35" s="107">
        <f t="shared" si="7"/>
        <v>9.9386113600855461E-2</v>
      </c>
      <c r="V35" s="107">
        <f t="shared" si="7"/>
        <v>9.1289818079812873E-2</v>
      </c>
      <c r="W35" s="30"/>
    </row>
    <row r="36" spans="2:24" s="22" customFormat="1" x14ac:dyDescent="0.25">
      <c r="B36" s="23"/>
      <c r="C36" s="24"/>
      <c r="D36" s="28"/>
      <c r="E36" s="105" t="s">
        <v>68</v>
      </c>
      <c r="F36" s="106">
        <f>F71+F72</f>
        <v>0</v>
      </c>
      <c r="G36" s="106">
        <f t="shared" si="4"/>
        <v>3723559</v>
      </c>
      <c r="H36" s="106">
        <f t="shared" ref="H36:L36" si="8">H72</f>
        <v>3877538</v>
      </c>
      <c r="I36" s="106">
        <f t="shared" si="8"/>
        <v>3971653</v>
      </c>
      <c r="J36" s="106">
        <f t="shared" si="8"/>
        <v>4159093</v>
      </c>
      <c r="K36" s="106">
        <f t="shared" si="8"/>
        <v>4330821</v>
      </c>
      <c r="L36" s="106">
        <f t="shared" si="8"/>
        <v>4544154</v>
      </c>
      <c r="M36" s="104"/>
      <c r="N36" s="105"/>
      <c r="O36" s="105" t="s">
        <v>68</v>
      </c>
      <c r="P36" s="105"/>
      <c r="Q36" s="107">
        <f t="shared" ref="Q36:V36" si="9">G36/G39</f>
        <v>0.36010129290127668</v>
      </c>
      <c r="R36" s="107">
        <f t="shared" si="9"/>
        <v>0.37461116659778332</v>
      </c>
      <c r="S36" s="107">
        <f t="shared" si="9"/>
        <v>0.38671099366827133</v>
      </c>
      <c r="T36" s="107">
        <f t="shared" si="9"/>
        <v>0.39662321837048242</v>
      </c>
      <c r="U36" s="107">
        <f t="shared" si="9"/>
        <v>0.40242062619646335</v>
      </c>
      <c r="V36" s="107">
        <f t="shared" si="9"/>
        <v>0.41106144789497806</v>
      </c>
      <c r="W36" s="30"/>
    </row>
    <row r="37" spans="2:24" s="22" customFormat="1" x14ac:dyDescent="0.25">
      <c r="B37" s="23"/>
      <c r="C37" s="24"/>
      <c r="D37" s="28"/>
      <c r="E37" s="105" t="s">
        <v>82</v>
      </c>
      <c r="F37" s="106">
        <f t="shared" ref="F37:L37" si="10">F76</f>
        <v>3092297</v>
      </c>
      <c r="G37" s="106">
        <f t="shared" si="10"/>
        <v>3472052</v>
      </c>
      <c r="H37" s="106">
        <f t="shared" si="10"/>
        <v>3426345</v>
      </c>
      <c r="I37" s="106">
        <f t="shared" si="10"/>
        <v>3206185</v>
      </c>
      <c r="J37" s="106">
        <f t="shared" si="10"/>
        <v>3415664</v>
      </c>
      <c r="K37" s="106">
        <f t="shared" si="10"/>
        <v>3571683</v>
      </c>
      <c r="L37" s="106">
        <f t="shared" si="10"/>
        <v>3723881</v>
      </c>
      <c r="M37" s="104"/>
      <c r="N37" s="105"/>
      <c r="O37" s="105" t="s">
        <v>83</v>
      </c>
      <c r="P37" s="105"/>
      <c r="Q37" s="107">
        <f t="shared" ref="Q37:V37" si="11">G37/G39</f>
        <v>0.33577832772905258</v>
      </c>
      <c r="R37" s="107">
        <f t="shared" si="11"/>
        <v>0.33102115249843633</v>
      </c>
      <c r="S37" s="107">
        <f t="shared" si="11"/>
        <v>0.31217908191735444</v>
      </c>
      <c r="T37" s="107">
        <f t="shared" si="11"/>
        <v>0.32572766431339611</v>
      </c>
      <c r="U37" s="107">
        <f t="shared" si="11"/>
        <v>0.3318813937207894</v>
      </c>
      <c r="V37" s="107">
        <f t="shared" si="11"/>
        <v>0.33686004383843482</v>
      </c>
      <c r="W37" s="30"/>
    </row>
    <row r="38" spans="2:24" s="22" customFormat="1" x14ac:dyDescent="0.25">
      <c r="B38" s="23"/>
      <c r="C38" s="24"/>
      <c r="D38" s="28"/>
      <c r="E38" s="108"/>
      <c r="F38" s="108"/>
      <c r="G38" s="108"/>
      <c r="H38" s="108"/>
      <c r="I38" s="108"/>
      <c r="J38" s="108"/>
      <c r="K38" s="108"/>
      <c r="L38" s="108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30"/>
    </row>
    <row r="39" spans="2:24" s="22" customFormat="1" x14ac:dyDescent="0.25">
      <c r="B39" s="23"/>
      <c r="C39" s="24"/>
      <c r="D39" s="28"/>
      <c r="E39" s="109"/>
      <c r="F39" s="110"/>
      <c r="G39" s="110">
        <f t="shared" ref="G39:L39" si="12">SUM(G32:G38)</f>
        <v>10340310</v>
      </c>
      <c r="H39" s="110">
        <f t="shared" si="12"/>
        <v>10350834</v>
      </c>
      <c r="I39" s="110">
        <f t="shared" si="12"/>
        <v>10270339</v>
      </c>
      <c r="J39" s="110">
        <f t="shared" si="12"/>
        <v>10486257</v>
      </c>
      <c r="K39" s="110">
        <f t="shared" si="12"/>
        <v>10761926</v>
      </c>
      <c r="L39" s="110">
        <f t="shared" si="12"/>
        <v>11054683</v>
      </c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30"/>
    </row>
    <row r="40" spans="2:24" s="22" customFormat="1" x14ac:dyDescent="0.25">
      <c r="B40" s="23"/>
      <c r="C40" s="24"/>
      <c r="D40" s="28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30"/>
    </row>
    <row r="41" spans="2:24" s="22" customFormat="1" x14ac:dyDescent="0.25">
      <c r="B41" s="23"/>
      <c r="C41" s="24"/>
      <c r="D41" s="28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30"/>
    </row>
    <row r="42" spans="2:24" s="22" customFormat="1" x14ac:dyDescent="0.25">
      <c r="B42" s="23"/>
      <c r="C42" s="24"/>
      <c r="D42" s="28"/>
      <c r="E42" s="103" t="s">
        <v>7</v>
      </c>
      <c r="F42" s="103" t="s">
        <v>36</v>
      </c>
      <c r="G42" s="103" t="s">
        <v>25</v>
      </c>
      <c r="H42" s="103" t="s">
        <v>23</v>
      </c>
      <c r="I42" s="103" t="s">
        <v>22</v>
      </c>
      <c r="J42" s="103" t="s">
        <v>20</v>
      </c>
      <c r="K42" s="103" t="s">
        <v>19</v>
      </c>
      <c r="L42" s="103" t="s">
        <v>18</v>
      </c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30"/>
    </row>
    <row r="43" spans="2:24" s="22" customFormat="1" x14ac:dyDescent="0.25">
      <c r="B43" s="23"/>
      <c r="C43" s="24"/>
      <c r="D43" s="28"/>
      <c r="E43" s="105" t="s">
        <v>64</v>
      </c>
      <c r="F43" s="106"/>
      <c r="G43" s="106">
        <f>Z68</f>
        <v>44873.4</v>
      </c>
      <c r="H43" s="106">
        <f t="shared" ref="H43:L43" si="13">AA68</f>
        <v>33937.024000000005</v>
      </c>
      <c r="I43" s="106">
        <f t="shared" si="13"/>
        <v>39659.775999999998</v>
      </c>
      <c r="J43" s="106">
        <f t="shared" si="13"/>
        <v>37119.108</v>
      </c>
      <c r="K43" s="106">
        <f t="shared" si="13"/>
        <v>42348.56</v>
      </c>
      <c r="L43" s="106">
        <f t="shared" si="13"/>
        <v>41075.760000000002</v>
      </c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30"/>
    </row>
    <row r="44" spans="2:24" s="22" customFormat="1" x14ac:dyDescent="0.25">
      <c r="B44" s="23"/>
      <c r="C44" s="24"/>
      <c r="D44" s="28"/>
      <c r="E44" s="105" t="s">
        <v>65</v>
      </c>
      <c r="F44" s="106"/>
      <c r="G44" s="106">
        <f t="shared" ref="G44:L44" si="14">Z69</f>
        <v>47300.916000000005</v>
      </c>
      <c r="H44" s="106">
        <f t="shared" si="14"/>
        <v>47652.224000000002</v>
      </c>
      <c r="I44" s="106">
        <f t="shared" si="14"/>
        <v>46771.692000000003</v>
      </c>
      <c r="J44" s="106">
        <f t="shared" si="14"/>
        <v>47383.976000000002</v>
      </c>
      <c r="K44" s="106">
        <f t="shared" si="14"/>
        <v>52140.800000000003</v>
      </c>
      <c r="L44" s="106">
        <f t="shared" si="14"/>
        <v>50390.32</v>
      </c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30"/>
    </row>
    <row r="45" spans="2:24" s="22" customFormat="1" x14ac:dyDescent="0.25">
      <c r="B45" s="23"/>
      <c r="C45" s="24"/>
      <c r="D45" s="28"/>
      <c r="E45" s="105" t="s">
        <v>66</v>
      </c>
      <c r="F45" s="106"/>
      <c r="G45" s="106">
        <f t="shared" ref="G45:L45" si="15">Z70</f>
        <v>45368.333999999995</v>
      </c>
      <c r="H45" s="106">
        <f t="shared" si="15"/>
        <v>41855.58</v>
      </c>
      <c r="I45" s="106">
        <f t="shared" si="15"/>
        <v>46854.38</v>
      </c>
      <c r="J45" s="106">
        <f t="shared" si="15"/>
        <v>48547.477999999996</v>
      </c>
      <c r="K45" s="106">
        <f t="shared" si="15"/>
        <v>48697.52</v>
      </c>
      <c r="L45" s="106">
        <f t="shared" si="15"/>
        <v>50731.360000000001</v>
      </c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30"/>
    </row>
    <row r="46" spans="2:24" s="22" customFormat="1" x14ac:dyDescent="0.25">
      <c r="B46" s="23"/>
      <c r="C46" s="24"/>
      <c r="D46" s="28"/>
      <c r="E46" s="105" t="s">
        <v>69</v>
      </c>
      <c r="F46" s="106"/>
      <c r="G46" s="106">
        <f t="shared" ref="G46:L46" si="16">Z71</f>
        <v>45123.884000000005</v>
      </c>
      <c r="H46" s="106">
        <f t="shared" si="16"/>
        <v>50294.608</v>
      </c>
      <c r="I46" s="106">
        <f t="shared" si="16"/>
        <v>54355.92</v>
      </c>
      <c r="J46" s="106">
        <f t="shared" si="16"/>
        <v>59240.636000000006</v>
      </c>
      <c r="K46" s="106">
        <f t="shared" si="16"/>
        <v>59896.815999999999</v>
      </c>
      <c r="L46" s="106">
        <f t="shared" si="16"/>
        <v>56514.080000000002</v>
      </c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30"/>
    </row>
    <row r="47" spans="2:24" s="22" customFormat="1" x14ac:dyDescent="0.25">
      <c r="B47" s="23"/>
      <c r="C47" s="24"/>
      <c r="D47" s="28"/>
      <c r="E47" s="105" t="s">
        <v>68</v>
      </c>
      <c r="F47" s="106"/>
      <c r="G47" s="106">
        <f t="shared" ref="G47:L47" si="17">Z72</f>
        <v>89365.415999999997</v>
      </c>
      <c r="H47" s="106">
        <f t="shared" si="17"/>
        <v>93060.911999999997</v>
      </c>
      <c r="I47" s="106">
        <f t="shared" si="17"/>
        <v>103262.978</v>
      </c>
      <c r="J47" s="106">
        <f t="shared" si="17"/>
        <v>99818.231999999989</v>
      </c>
      <c r="K47" s="106">
        <f t="shared" si="17"/>
        <v>112601.34599999999</v>
      </c>
      <c r="L47" s="106">
        <f t="shared" si="17"/>
        <v>127236.31199999999</v>
      </c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30"/>
    </row>
    <row r="48" spans="2:24" s="22" customFormat="1" x14ac:dyDescent="0.25">
      <c r="B48" s="23"/>
      <c r="C48" s="24"/>
      <c r="D48" s="28"/>
      <c r="E48" s="105" t="s">
        <v>83</v>
      </c>
      <c r="F48" s="106">
        <f t="shared" ref="F48:L48" si="18">Y76</f>
        <v>68030.534</v>
      </c>
      <c r="G48" s="106">
        <f t="shared" si="18"/>
        <v>83329.247999999992</v>
      </c>
      <c r="H48" s="106">
        <f t="shared" si="18"/>
        <v>82232.28</v>
      </c>
      <c r="I48" s="106">
        <f t="shared" si="18"/>
        <v>83360.81</v>
      </c>
      <c r="J48" s="106">
        <f t="shared" si="18"/>
        <v>95638.59199999999</v>
      </c>
      <c r="K48" s="106">
        <f t="shared" si="18"/>
        <v>107150.49</v>
      </c>
      <c r="L48" s="106">
        <f t="shared" si="18"/>
        <v>119164.19200000001</v>
      </c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30"/>
    </row>
    <row r="49" spans="2:45" s="22" customFormat="1" x14ac:dyDescent="0.25">
      <c r="B49" s="23"/>
      <c r="C49" s="24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0"/>
    </row>
    <row r="50" spans="2:45" s="22" customFormat="1" ht="12.75" thickBot="1" x14ac:dyDescent="0.3">
      <c r="B50" s="23"/>
      <c r="C50" s="24"/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9"/>
    </row>
    <row r="51" spans="2:45" s="23" customFormat="1" x14ac:dyDescent="0.25">
      <c r="X51" s="22"/>
    </row>
    <row r="52" spans="2:45" s="23" customFormat="1" x14ac:dyDescent="0.25">
      <c r="X52" s="22"/>
    </row>
    <row r="53" spans="2:45" s="41" customFormat="1" x14ac:dyDescent="0.25">
      <c r="B53" s="40"/>
      <c r="C53" s="95" t="s">
        <v>92</v>
      </c>
      <c r="E53" s="42"/>
    </row>
    <row r="54" spans="2:45" s="23" customFormat="1" x14ac:dyDescent="0.25"/>
    <row r="55" spans="2:45" s="96" customFormat="1" x14ac:dyDescent="0.25"/>
    <row r="56" spans="2:45" s="96" customFormat="1" x14ac:dyDescent="0.25">
      <c r="E56" s="97"/>
      <c r="F56" s="98"/>
      <c r="H56" s="99" t="str">
        <f>CONCATENATE(F58,G57,H58)</f>
        <v>Number of Former Smokers, Both men and women, all ages</v>
      </c>
      <c r="R56" s="98"/>
    </row>
    <row r="57" spans="2:45" s="96" customFormat="1" x14ac:dyDescent="0.25">
      <c r="E57" s="97" t="s">
        <v>13</v>
      </c>
      <c r="F57" s="100" t="s">
        <v>76</v>
      </c>
      <c r="G57" s="96" t="s">
        <v>10</v>
      </c>
      <c r="H57" s="99" t="str">
        <f>CONCATENATE(F57,G57,H58)</f>
        <v>Share of former smoker population, Both men and women, all ages</v>
      </c>
      <c r="R57" s="98"/>
      <c r="S57" s="96" t="s">
        <v>10</v>
      </c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</row>
    <row r="58" spans="2:45" s="96" customFormat="1" x14ac:dyDescent="0.25">
      <c r="E58" s="97" t="s">
        <v>13</v>
      </c>
      <c r="F58" s="100" t="s">
        <v>77</v>
      </c>
      <c r="H58" s="99" t="str">
        <f>INDEX(agesex,agesexvalue)</f>
        <v>Both men and women, all ages</v>
      </c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</row>
    <row r="59" spans="2:45" s="23" customFormat="1" x14ac:dyDescent="0.25">
      <c r="E59" s="32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</row>
    <row r="60" spans="2:45" s="23" customFormat="1" hidden="1" x14ac:dyDescent="0.25">
      <c r="D60" s="44"/>
      <c r="E60" s="44" t="s">
        <v>9</v>
      </c>
      <c r="F60" s="15" t="s">
        <v>36</v>
      </c>
      <c r="G60" s="15" t="s">
        <v>25</v>
      </c>
      <c r="H60" s="15" t="s">
        <v>23</v>
      </c>
      <c r="I60" s="15" t="s">
        <v>22</v>
      </c>
      <c r="J60" s="15" t="s">
        <v>20</v>
      </c>
      <c r="K60" s="15" t="s">
        <v>19</v>
      </c>
      <c r="L60" s="15" t="s">
        <v>18</v>
      </c>
      <c r="N60" s="44"/>
      <c r="O60" s="44" t="s">
        <v>9</v>
      </c>
      <c r="P60" s="70" t="s">
        <v>36</v>
      </c>
      <c r="Q60" s="70" t="s">
        <v>25</v>
      </c>
      <c r="R60" s="70" t="s">
        <v>23</v>
      </c>
      <c r="S60" s="70" t="s">
        <v>22</v>
      </c>
      <c r="T60" s="70" t="s">
        <v>20</v>
      </c>
      <c r="U60" s="70" t="s">
        <v>19</v>
      </c>
      <c r="V60" s="70" t="s">
        <v>18</v>
      </c>
      <c r="W60" s="43"/>
      <c r="X60" s="44" t="s">
        <v>9</v>
      </c>
      <c r="Y60" s="15" t="s">
        <v>36</v>
      </c>
      <c r="Z60" s="15" t="s">
        <v>25</v>
      </c>
      <c r="AA60" s="15" t="s">
        <v>23</v>
      </c>
      <c r="AB60" s="15" t="s">
        <v>22</v>
      </c>
      <c r="AC60" s="15" t="s">
        <v>20</v>
      </c>
      <c r="AD60" s="15" t="s">
        <v>19</v>
      </c>
      <c r="AE60" s="15" t="s">
        <v>18</v>
      </c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</row>
    <row r="61" spans="2:45" s="43" customFormat="1" hidden="1" x14ac:dyDescent="0.25">
      <c r="C61" s="32"/>
      <c r="D61" s="45" t="s">
        <v>11</v>
      </c>
      <c r="E61" s="46" t="s">
        <v>5</v>
      </c>
      <c r="F61" s="47">
        <f t="shared" ref="F61:L61" si="19">INDEX(range1,agesexvalue2+1,G$97)</f>
        <v>25716194</v>
      </c>
      <c r="G61" s="47">
        <f t="shared" si="19"/>
        <v>26396901</v>
      </c>
      <c r="H61" s="47">
        <f t="shared" si="19"/>
        <v>26976314</v>
      </c>
      <c r="I61" s="47">
        <f t="shared" si="19"/>
        <v>27889743</v>
      </c>
      <c r="J61" s="47">
        <f t="shared" si="19"/>
        <v>28585814</v>
      </c>
      <c r="K61" s="47">
        <f t="shared" si="19"/>
        <v>29135896</v>
      </c>
      <c r="L61" s="47">
        <f t="shared" si="19"/>
        <v>29800995</v>
      </c>
      <c r="M61" s="23"/>
      <c r="N61" s="45" t="s">
        <v>52</v>
      </c>
      <c r="O61" s="46" t="s">
        <v>5</v>
      </c>
      <c r="P61" s="69">
        <f t="shared" ref="P61:V61" si="20">INDEX(range1,agesexvalue2+1,P$97)</f>
        <v>0.2</v>
      </c>
      <c r="Q61" s="69">
        <f t="shared" si="20"/>
        <v>0.2</v>
      </c>
      <c r="R61" s="69">
        <f t="shared" si="20"/>
        <v>0.3</v>
      </c>
      <c r="S61" s="69">
        <f t="shared" si="20"/>
        <v>0.3</v>
      </c>
      <c r="T61" s="69">
        <f t="shared" si="20"/>
        <v>0.4</v>
      </c>
      <c r="U61" s="69">
        <f t="shared" si="20"/>
        <v>0.4</v>
      </c>
      <c r="V61" s="69">
        <f t="shared" si="20"/>
        <v>0.6</v>
      </c>
      <c r="W61" s="45" t="s">
        <v>7</v>
      </c>
      <c r="X61" s="46" t="s">
        <v>5</v>
      </c>
      <c r="Y61" s="48">
        <f t="shared" ref="Y61:AE61" si="21">INDEX(range1,agesexvalue2+1,Y$97)</f>
        <v>102864.77600000001</v>
      </c>
      <c r="Z61" s="48">
        <f t="shared" si="21"/>
        <v>105587.60400000001</v>
      </c>
      <c r="AA61" s="48">
        <f t="shared" si="21"/>
        <v>161857.88399999999</v>
      </c>
      <c r="AB61" s="48">
        <f t="shared" si="21"/>
        <v>167338.45799999998</v>
      </c>
      <c r="AC61" s="48">
        <f t="shared" si="21"/>
        <v>228686.51200000002</v>
      </c>
      <c r="AD61" s="48">
        <f t="shared" si="21"/>
        <v>233087.16800000001</v>
      </c>
      <c r="AE61" s="48">
        <f t="shared" si="21"/>
        <v>357611.94</v>
      </c>
    </row>
    <row r="62" spans="2:45" s="43" customFormat="1" hidden="1" x14ac:dyDescent="0.25">
      <c r="D62" s="45"/>
      <c r="E62" s="49" t="s">
        <v>39</v>
      </c>
      <c r="F62" s="47">
        <f t="shared" ref="F62:L62" si="22">INDEX(range1,agesexvalue2+2,G$97)</f>
        <v>6673026</v>
      </c>
      <c r="G62" s="47">
        <f t="shared" si="22"/>
        <v>6077037</v>
      </c>
      <c r="H62" s="47">
        <f t="shared" si="22"/>
        <v>5872984</v>
      </c>
      <c r="I62" s="47">
        <f t="shared" si="22"/>
        <v>6055430</v>
      </c>
      <c r="J62" s="47">
        <f t="shared" si="22"/>
        <v>5843834</v>
      </c>
      <c r="K62" s="47">
        <f t="shared" si="22"/>
        <v>5844229</v>
      </c>
      <c r="L62" s="47">
        <f t="shared" si="22"/>
        <v>5563397</v>
      </c>
      <c r="N62" s="45"/>
      <c r="O62" s="49" t="s">
        <v>39</v>
      </c>
      <c r="P62" s="69">
        <f t="shared" ref="P62:V62" si="23">INDEX(range1,agesexvalue2+2,P$97)</f>
        <v>0.8</v>
      </c>
      <c r="Q62" s="69">
        <f t="shared" si="23"/>
        <v>0.8</v>
      </c>
      <c r="R62" s="69">
        <f t="shared" si="23"/>
        <v>0.9</v>
      </c>
      <c r="S62" s="69">
        <f t="shared" si="23"/>
        <v>0.9</v>
      </c>
      <c r="T62" s="69">
        <f t="shared" si="23"/>
        <v>1.1000000000000001</v>
      </c>
      <c r="U62" s="69">
        <f t="shared" si="23"/>
        <v>1.2</v>
      </c>
      <c r="V62" s="69">
        <f t="shared" si="23"/>
        <v>1.2</v>
      </c>
      <c r="W62" s="45"/>
      <c r="X62" s="49" t="s">
        <v>39</v>
      </c>
      <c r="Y62" s="48">
        <f t="shared" ref="Y62:AE62" si="24">INDEX(range1,agesexvalue2+2,Y$97)</f>
        <v>106768.41600000001</v>
      </c>
      <c r="Z62" s="48">
        <f t="shared" si="24"/>
        <v>97232.592000000004</v>
      </c>
      <c r="AA62" s="48">
        <f t="shared" si="24"/>
        <v>105713.71200000001</v>
      </c>
      <c r="AB62" s="48">
        <f t="shared" si="24"/>
        <v>108997.74</v>
      </c>
      <c r="AC62" s="48">
        <f t="shared" si="24"/>
        <v>128564.34800000001</v>
      </c>
      <c r="AD62" s="48">
        <f t="shared" si="24"/>
        <v>140261.49599999998</v>
      </c>
      <c r="AE62" s="48">
        <f t="shared" si="24"/>
        <v>133521.52799999999</v>
      </c>
    </row>
    <row r="63" spans="2:45" s="43" customFormat="1" hidden="1" x14ac:dyDescent="0.25">
      <c r="D63" s="45"/>
      <c r="E63" s="49" t="s">
        <v>40</v>
      </c>
      <c r="F63" s="47">
        <f t="shared" ref="F63:L63" si="25">INDEX(range1,agesexvalue2+3,G$97)</f>
        <v>5529021</v>
      </c>
      <c r="G63" s="47">
        <f t="shared" si="25"/>
        <v>4722565</v>
      </c>
      <c r="H63" s="47">
        <f t="shared" si="25"/>
        <v>4478575</v>
      </c>
      <c r="I63" s="47">
        <f t="shared" si="25"/>
        <v>4766110</v>
      </c>
      <c r="J63" s="47">
        <f t="shared" si="25"/>
        <v>4456876</v>
      </c>
      <c r="K63" s="47">
        <f t="shared" si="25"/>
        <v>4451289</v>
      </c>
      <c r="L63" s="47">
        <f t="shared" si="25"/>
        <v>4147683</v>
      </c>
      <c r="N63" s="45"/>
      <c r="O63" s="49" t="s">
        <v>40</v>
      </c>
      <c r="P63" s="69">
        <f>INDEX(range1,agesexvalue2+3,P$97)</f>
        <v>0.9</v>
      </c>
      <c r="Q63" s="69">
        <f t="shared" ref="Q63:V63" si="26">INDEX(range1,agesexvalue2+3,PS$97)</f>
        <v>1</v>
      </c>
      <c r="R63" s="69">
        <f t="shared" si="26"/>
        <v>1</v>
      </c>
      <c r="S63" s="69">
        <f t="shared" si="26"/>
        <v>1.1000000000000001</v>
      </c>
      <c r="T63" s="69">
        <f t="shared" si="26"/>
        <v>1.2</v>
      </c>
      <c r="U63" s="69">
        <f t="shared" si="26"/>
        <v>1.3</v>
      </c>
      <c r="V63" s="69">
        <f t="shared" si="26"/>
        <v>1.4</v>
      </c>
      <c r="W63" s="45"/>
      <c r="X63" s="49" t="s">
        <v>40</v>
      </c>
      <c r="Y63" s="48">
        <f t="shared" ref="Y63:AE63" si="27">INDEX(range1,agesexvalue2+3,Y$97)</f>
        <v>99522.378000000012</v>
      </c>
      <c r="Z63" s="48">
        <f t="shared" si="27"/>
        <v>94451.3</v>
      </c>
      <c r="AA63" s="48">
        <f t="shared" si="27"/>
        <v>89571.5</v>
      </c>
      <c r="AB63" s="48">
        <f t="shared" si="27"/>
        <v>104854.42</v>
      </c>
      <c r="AC63" s="48">
        <f t="shared" si="27"/>
        <v>106965.024</v>
      </c>
      <c r="AD63" s="48">
        <f t="shared" si="27"/>
        <v>115733.51400000001</v>
      </c>
      <c r="AE63" s="48">
        <f t="shared" si="27"/>
        <v>116135.12399999998</v>
      </c>
    </row>
    <row r="64" spans="2:45" s="43" customFormat="1" hidden="1" x14ac:dyDescent="0.25">
      <c r="D64" s="45"/>
      <c r="E64" s="49" t="s">
        <v>41</v>
      </c>
      <c r="F64" s="47">
        <f t="shared" ref="F64:L64" si="28">INDEX(range1,agesexvalue2+4,G$97)</f>
        <v>9460160</v>
      </c>
      <c r="G64" s="47">
        <f t="shared" si="28"/>
        <v>10413525</v>
      </c>
      <c r="H64" s="47">
        <f t="shared" si="28"/>
        <v>10422074</v>
      </c>
      <c r="I64" s="47">
        <f t="shared" si="28"/>
        <v>10351539</v>
      </c>
      <c r="J64" s="47">
        <f t="shared" si="28"/>
        <v>10560502</v>
      </c>
      <c r="K64" s="47">
        <f t="shared" si="28"/>
        <v>10842634</v>
      </c>
      <c r="L64" s="47">
        <f t="shared" si="28"/>
        <v>11138496</v>
      </c>
      <c r="N64" s="45"/>
      <c r="O64" s="49" t="s">
        <v>41</v>
      </c>
      <c r="P64" s="69">
        <f t="shared" ref="P64:V64" si="29">INDEX(range1,agesexvalue2+4,P$97)</f>
        <v>0.6</v>
      </c>
      <c r="Q64" s="69">
        <f t="shared" si="29"/>
        <v>0.6</v>
      </c>
      <c r="R64" s="69">
        <f t="shared" si="29"/>
        <v>0.6</v>
      </c>
      <c r="S64" s="69">
        <f t="shared" si="29"/>
        <v>0.6</v>
      </c>
      <c r="T64" s="69">
        <f t="shared" si="29"/>
        <v>0.7</v>
      </c>
      <c r="U64" s="69">
        <f t="shared" si="29"/>
        <v>0.7</v>
      </c>
      <c r="V64" s="69">
        <f t="shared" si="29"/>
        <v>0.8</v>
      </c>
      <c r="W64" s="45"/>
      <c r="X64" s="49" t="s">
        <v>41</v>
      </c>
      <c r="Y64" s="48">
        <f t="shared" ref="Y64:AE64" si="30">INDEX(range1,agesexvalue2+4,Y$97)</f>
        <v>113521.92</v>
      </c>
      <c r="Z64" s="48">
        <f t="shared" si="30"/>
        <v>124962.3</v>
      </c>
      <c r="AA64" s="48">
        <f t="shared" si="30"/>
        <v>125064.88799999999</v>
      </c>
      <c r="AB64" s="48">
        <f t="shared" si="30"/>
        <v>124218.46799999999</v>
      </c>
      <c r="AC64" s="48">
        <f t="shared" si="30"/>
        <v>147847.02799999999</v>
      </c>
      <c r="AD64" s="48">
        <f t="shared" si="30"/>
        <v>151796.87599999999</v>
      </c>
      <c r="AE64" s="48">
        <f t="shared" si="30"/>
        <v>178215.93600000002</v>
      </c>
    </row>
    <row r="65" spans="2:45" s="43" customFormat="1" hidden="1" x14ac:dyDescent="0.25">
      <c r="D65" s="45"/>
      <c r="E65" s="49" t="s">
        <v>42</v>
      </c>
      <c r="F65" s="47">
        <f t="shared" ref="F65:L65" si="31">INDEX(range1,agesexvalue2+5,G$97)</f>
        <v>9583009</v>
      </c>
      <c r="G65" s="47">
        <f t="shared" si="31"/>
        <v>9906339</v>
      </c>
      <c r="H65" s="47">
        <f t="shared" si="31"/>
        <v>10681256</v>
      </c>
      <c r="I65" s="47">
        <f t="shared" si="31"/>
        <v>11482774</v>
      </c>
      <c r="J65" s="47">
        <f t="shared" si="31"/>
        <v>12181478</v>
      </c>
      <c r="K65" s="47">
        <f t="shared" si="31"/>
        <v>12449033</v>
      </c>
      <c r="L65" s="47">
        <f t="shared" si="31"/>
        <v>13099102</v>
      </c>
      <c r="N65" s="45"/>
      <c r="O65" s="49" t="s">
        <v>42</v>
      </c>
      <c r="P65" s="69">
        <f t="shared" ref="P65:V65" si="32">INDEX(range1,agesexvalue2+5,P$97)</f>
        <v>0.6</v>
      </c>
      <c r="Q65" s="69">
        <f t="shared" si="32"/>
        <v>0.6</v>
      </c>
      <c r="R65" s="69">
        <f t="shared" si="32"/>
        <v>0.6</v>
      </c>
      <c r="S65" s="69">
        <f t="shared" si="32"/>
        <v>0.6</v>
      </c>
      <c r="T65" s="69">
        <f t="shared" si="32"/>
        <v>0.7</v>
      </c>
      <c r="U65" s="69">
        <f t="shared" si="32"/>
        <v>0.7</v>
      </c>
      <c r="V65" s="69">
        <f t="shared" si="32"/>
        <v>0.6</v>
      </c>
      <c r="W65" s="45"/>
      <c r="X65" s="49" t="s">
        <v>42</v>
      </c>
      <c r="Y65" s="48">
        <f t="shared" ref="Y65:AE65" si="33">INDEX(range1,agesexvalue2+5,Y$97)</f>
        <v>114996.10799999999</v>
      </c>
      <c r="Z65" s="48">
        <f t="shared" si="33"/>
        <v>118876.06799999998</v>
      </c>
      <c r="AA65" s="48">
        <f t="shared" si="33"/>
        <v>128175.07199999999</v>
      </c>
      <c r="AB65" s="48">
        <f t="shared" si="33"/>
        <v>137793.288</v>
      </c>
      <c r="AC65" s="48">
        <f t="shared" si="33"/>
        <v>170540.69199999998</v>
      </c>
      <c r="AD65" s="48">
        <f t="shared" si="33"/>
        <v>174286.462</v>
      </c>
      <c r="AE65" s="48">
        <f t="shared" si="33"/>
        <v>157189.22399999999</v>
      </c>
    </row>
    <row r="66" spans="2:45" s="43" customFormat="1" hidden="1" x14ac:dyDescent="0.25">
      <c r="D66" s="45"/>
      <c r="P66" s="53"/>
      <c r="Q66" s="53"/>
      <c r="R66" s="53"/>
      <c r="S66" s="53"/>
      <c r="T66" s="53"/>
      <c r="U66" s="53"/>
      <c r="V66" s="53"/>
    </row>
    <row r="67" spans="2:45" s="43" customFormat="1" hidden="1" x14ac:dyDescent="0.25">
      <c r="C67" s="32"/>
      <c r="D67" s="45"/>
      <c r="E67" s="44" t="s">
        <v>9</v>
      </c>
      <c r="F67" s="15" t="s">
        <v>36</v>
      </c>
      <c r="G67" s="15" t="s">
        <v>25</v>
      </c>
      <c r="H67" s="15" t="s">
        <v>23</v>
      </c>
      <c r="I67" s="15" t="s">
        <v>22</v>
      </c>
      <c r="J67" s="15" t="s">
        <v>20</v>
      </c>
      <c r="K67" s="15" t="s">
        <v>19</v>
      </c>
      <c r="L67" s="15" t="s">
        <v>18</v>
      </c>
      <c r="O67" s="44" t="s">
        <v>9</v>
      </c>
      <c r="P67" s="70" t="s">
        <v>36</v>
      </c>
      <c r="Q67" s="70" t="s">
        <v>25</v>
      </c>
      <c r="R67" s="70" t="s">
        <v>23</v>
      </c>
      <c r="S67" s="70" t="s">
        <v>22</v>
      </c>
      <c r="T67" s="70" t="s">
        <v>20</v>
      </c>
      <c r="U67" s="70" t="s">
        <v>19</v>
      </c>
      <c r="V67" s="70" t="s">
        <v>18</v>
      </c>
      <c r="X67" s="44" t="s">
        <v>9</v>
      </c>
      <c r="Y67" s="15" t="s">
        <v>36</v>
      </c>
      <c r="Z67" s="15" t="s">
        <v>25</v>
      </c>
      <c r="AA67" s="15" t="s">
        <v>23</v>
      </c>
      <c r="AB67" s="15" t="s">
        <v>22</v>
      </c>
      <c r="AC67" s="15" t="s">
        <v>20</v>
      </c>
      <c r="AD67" s="15" t="s">
        <v>19</v>
      </c>
      <c r="AE67" s="15" t="s">
        <v>18</v>
      </c>
    </row>
    <row r="68" spans="2:45" s="43" customFormat="1" hidden="1" x14ac:dyDescent="0.25">
      <c r="D68" s="45" t="s">
        <v>51</v>
      </c>
      <c r="E68" s="50" t="s">
        <v>14</v>
      </c>
      <c r="F68" s="47">
        <f t="shared" ref="F68:L68" si="34">INDEX(range2,agesexvalue2b+1,G$97)</f>
        <v>0</v>
      </c>
      <c r="G68" s="47">
        <f t="shared" si="34"/>
        <v>679900</v>
      </c>
      <c r="H68" s="47">
        <f t="shared" si="34"/>
        <v>530266</v>
      </c>
      <c r="I68" s="47">
        <f t="shared" si="34"/>
        <v>583232</v>
      </c>
      <c r="J68" s="47">
        <f t="shared" si="34"/>
        <v>475886</v>
      </c>
      <c r="K68" s="47">
        <f t="shared" si="34"/>
        <v>529357</v>
      </c>
      <c r="L68" s="47">
        <f t="shared" si="34"/>
        <v>513447</v>
      </c>
      <c r="N68" s="45" t="s">
        <v>52</v>
      </c>
      <c r="O68" s="50" t="s">
        <v>14</v>
      </c>
      <c r="P68" s="69"/>
      <c r="Q68" s="69">
        <f t="shared" ref="Q68:V68" si="35">INDEX(range2,agesexvalue2b+1,Q$97)</f>
        <v>3.3</v>
      </c>
      <c r="R68" s="69">
        <f t="shared" si="35"/>
        <v>3.2</v>
      </c>
      <c r="S68" s="69">
        <f t="shared" si="35"/>
        <v>3.4</v>
      </c>
      <c r="T68" s="69">
        <f t="shared" si="35"/>
        <v>3.9</v>
      </c>
      <c r="U68" s="69">
        <f t="shared" si="35"/>
        <v>4</v>
      </c>
      <c r="V68" s="69">
        <f t="shared" si="35"/>
        <v>4</v>
      </c>
      <c r="W68" s="45" t="s">
        <v>7</v>
      </c>
      <c r="X68" s="50" t="s">
        <v>14</v>
      </c>
      <c r="Z68" s="47">
        <f t="shared" ref="Z68:AE68" si="36">INDEX(range2,agesexvalue2b+1,Z$97)</f>
        <v>44873.4</v>
      </c>
      <c r="AA68" s="47">
        <f t="shared" si="36"/>
        <v>33937.024000000005</v>
      </c>
      <c r="AB68" s="47">
        <f t="shared" si="36"/>
        <v>39659.775999999998</v>
      </c>
      <c r="AC68" s="47">
        <f t="shared" si="36"/>
        <v>37119.108</v>
      </c>
      <c r="AD68" s="47">
        <f t="shared" si="36"/>
        <v>42348.56</v>
      </c>
      <c r="AE68" s="47">
        <f t="shared" si="36"/>
        <v>41075.760000000002</v>
      </c>
    </row>
    <row r="69" spans="2:45" s="43" customFormat="1" hidden="1" x14ac:dyDescent="0.25">
      <c r="D69" s="45"/>
      <c r="E69" s="50" t="s">
        <v>15</v>
      </c>
      <c r="F69" s="47">
        <f t="shared" ref="F69:L69" si="37">INDEX(range2,agesexvalue2b+2,G$97)</f>
        <v>0</v>
      </c>
      <c r="G69" s="47">
        <f t="shared" si="37"/>
        <v>909633</v>
      </c>
      <c r="H69" s="47">
        <f t="shared" si="37"/>
        <v>744566</v>
      </c>
      <c r="I69" s="47">
        <f t="shared" si="37"/>
        <v>687819</v>
      </c>
      <c r="J69" s="47">
        <f t="shared" si="37"/>
        <v>640324</v>
      </c>
      <c r="K69" s="47">
        <f t="shared" si="37"/>
        <v>651760</v>
      </c>
      <c r="L69" s="47">
        <f t="shared" si="37"/>
        <v>629879</v>
      </c>
      <c r="O69" s="50" t="s">
        <v>15</v>
      </c>
      <c r="P69" s="69"/>
      <c r="Q69" s="69">
        <f t="shared" ref="Q69:V69" si="38">INDEX(range2,agesexvalue2b+2,Q$97)</f>
        <v>2.6</v>
      </c>
      <c r="R69" s="69">
        <f t="shared" si="38"/>
        <v>3.2</v>
      </c>
      <c r="S69" s="69">
        <f t="shared" si="38"/>
        <v>3.4</v>
      </c>
      <c r="T69" s="69">
        <f t="shared" si="38"/>
        <v>3.7</v>
      </c>
      <c r="U69" s="69">
        <f t="shared" si="38"/>
        <v>4</v>
      </c>
      <c r="V69" s="69">
        <f t="shared" si="38"/>
        <v>4</v>
      </c>
      <c r="X69" s="50" t="s">
        <v>15</v>
      </c>
      <c r="Z69" s="47">
        <f t="shared" ref="Z69:AE69" si="39">INDEX(range2,agesexvalue2b+2,Z$97)</f>
        <v>47300.916000000005</v>
      </c>
      <c r="AA69" s="47">
        <f t="shared" si="39"/>
        <v>47652.224000000002</v>
      </c>
      <c r="AB69" s="47">
        <f t="shared" si="39"/>
        <v>46771.692000000003</v>
      </c>
      <c r="AC69" s="47">
        <f t="shared" si="39"/>
        <v>47383.976000000002</v>
      </c>
      <c r="AD69" s="47">
        <f t="shared" si="39"/>
        <v>52140.800000000003</v>
      </c>
      <c r="AE69" s="47">
        <f t="shared" si="39"/>
        <v>50390.32</v>
      </c>
    </row>
    <row r="70" spans="2:45" s="43" customFormat="1" hidden="1" x14ac:dyDescent="0.25">
      <c r="D70" s="45"/>
      <c r="E70" s="50" t="s">
        <v>16</v>
      </c>
      <c r="F70" s="47">
        <f t="shared" ref="F70:L70" si="40">INDEX(range2,agesexvalue2b+3,G$97)</f>
        <v>0</v>
      </c>
      <c r="G70" s="47">
        <f t="shared" si="40"/>
        <v>687399</v>
      </c>
      <c r="H70" s="47">
        <f t="shared" si="40"/>
        <v>804915</v>
      </c>
      <c r="I70" s="47">
        <f t="shared" si="40"/>
        <v>689035</v>
      </c>
      <c r="J70" s="47">
        <f t="shared" si="40"/>
        <v>656047</v>
      </c>
      <c r="K70" s="47">
        <f t="shared" si="40"/>
        <v>608719</v>
      </c>
      <c r="L70" s="47">
        <f t="shared" si="40"/>
        <v>634142</v>
      </c>
      <c r="O70" s="50" t="s">
        <v>16</v>
      </c>
      <c r="P70" s="69"/>
      <c r="Q70" s="69">
        <f t="shared" ref="Q70:V70" si="41">INDEX(range2,agesexvalue2b+3,Q$97)</f>
        <v>3.3</v>
      </c>
      <c r="R70" s="69">
        <f t="shared" si="41"/>
        <v>2.6</v>
      </c>
      <c r="S70" s="69">
        <f t="shared" si="41"/>
        <v>3.4</v>
      </c>
      <c r="T70" s="69">
        <f t="shared" si="41"/>
        <v>3.7</v>
      </c>
      <c r="U70" s="69">
        <f t="shared" si="41"/>
        <v>4</v>
      </c>
      <c r="V70" s="69">
        <f t="shared" si="41"/>
        <v>4</v>
      </c>
      <c r="X70" s="50" t="s">
        <v>16</v>
      </c>
      <c r="Z70" s="47">
        <f t="shared" ref="Z70:AE70" si="42">INDEX(range2,agesexvalue2b+3,Z$97)</f>
        <v>45368.333999999995</v>
      </c>
      <c r="AA70" s="47">
        <f t="shared" si="42"/>
        <v>41855.58</v>
      </c>
      <c r="AB70" s="47">
        <f t="shared" si="42"/>
        <v>46854.38</v>
      </c>
      <c r="AC70" s="47">
        <f t="shared" si="42"/>
        <v>48547.477999999996</v>
      </c>
      <c r="AD70" s="47">
        <f t="shared" si="42"/>
        <v>48697.52</v>
      </c>
      <c r="AE70" s="47">
        <f t="shared" si="42"/>
        <v>50731.360000000001</v>
      </c>
    </row>
    <row r="71" spans="2:45" s="43" customFormat="1" hidden="1" x14ac:dyDescent="0.25">
      <c r="D71" s="45"/>
      <c r="E71" s="50" t="s">
        <v>17</v>
      </c>
      <c r="F71" s="47">
        <f t="shared" ref="F71:L71" si="43">INDEX(range2,agesexvalue2b+4,G$97)</f>
        <v>0</v>
      </c>
      <c r="G71" s="47">
        <f t="shared" si="43"/>
        <v>867767</v>
      </c>
      <c r="H71" s="47">
        <f t="shared" si="43"/>
        <v>967204</v>
      </c>
      <c r="I71" s="47">
        <f t="shared" si="43"/>
        <v>1132415</v>
      </c>
      <c r="J71" s="47">
        <f t="shared" si="43"/>
        <v>1139243</v>
      </c>
      <c r="K71" s="47">
        <f t="shared" si="43"/>
        <v>1069586</v>
      </c>
      <c r="L71" s="47">
        <f t="shared" si="43"/>
        <v>1009180</v>
      </c>
      <c r="O71" s="50" t="s">
        <v>17</v>
      </c>
      <c r="P71" s="69"/>
      <c r="Q71" s="69">
        <f t="shared" ref="Q71:V71" si="44">INDEX(range2,agesexvalue2b+4,Q$97)</f>
        <v>2.6</v>
      </c>
      <c r="R71" s="69">
        <f t="shared" si="44"/>
        <v>2.6</v>
      </c>
      <c r="S71" s="69">
        <f t="shared" si="44"/>
        <v>2.4</v>
      </c>
      <c r="T71" s="69">
        <f t="shared" si="44"/>
        <v>2.6</v>
      </c>
      <c r="U71" s="69">
        <f t="shared" si="44"/>
        <v>2.8</v>
      </c>
      <c r="V71" s="69">
        <f t="shared" si="44"/>
        <v>2.8</v>
      </c>
      <c r="X71" s="50" t="s">
        <v>17</v>
      </c>
      <c r="Z71" s="47">
        <f t="shared" ref="Z71:AE71" si="45">INDEX(range2,agesexvalue2b+4,Z$97)</f>
        <v>45123.884000000005</v>
      </c>
      <c r="AA71" s="47">
        <f t="shared" si="45"/>
        <v>50294.608</v>
      </c>
      <c r="AB71" s="47">
        <f t="shared" si="45"/>
        <v>54355.92</v>
      </c>
      <c r="AC71" s="47">
        <f t="shared" si="45"/>
        <v>59240.636000000006</v>
      </c>
      <c r="AD71" s="47">
        <f t="shared" si="45"/>
        <v>59896.815999999999</v>
      </c>
      <c r="AE71" s="47">
        <f t="shared" si="45"/>
        <v>56514.080000000002</v>
      </c>
    </row>
    <row r="72" spans="2:45" s="43" customFormat="1" hidden="1" x14ac:dyDescent="0.25">
      <c r="C72" s="32"/>
      <c r="D72" s="45"/>
      <c r="E72" s="50" t="s">
        <v>24</v>
      </c>
      <c r="F72" s="47">
        <f t="shared" ref="F72:L72" si="46">INDEX(range2,agesexvalue2b+5,G$97)</f>
        <v>0</v>
      </c>
      <c r="G72" s="47">
        <f t="shared" si="46"/>
        <v>3723559</v>
      </c>
      <c r="H72" s="47">
        <f t="shared" si="46"/>
        <v>3877538</v>
      </c>
      <c r="I72" s="47">
        <f t="shared" si="46"/>
        <v>3971653</v>
      </c>
      <c r="J72" s="47">
        <f t="shared" si="46"/>
        <v>4159093</v>
      </c>
      <c r="K72" s="47">
        <f t="shared" si="46"/>
        <v>4330821</v>
      </c>
      <c r="L72" s="47">
        <f t="shared" si="46"/>
        <v>4544154</v>
      </c>
      <c r="O72" s="50" t="s">
        <v>24</v>
      </c>
      <c r="P72" s="69"/>
      <c r="Q72" s="69">
        <f t="shared" ref="Q72:V72" si="47">INDEX(range2,agesexvalue2b+5,Q$97)</f>
        <v>1.2</v>
      </c>
      <c r="R72" s="69">
        <f t="shared" si="47"/>
        <v>1.2</v>
      </c>
      <c r="S72" s="69">
        <f t="shared" si="47"/>
        <v>1.3</v>
      </c>
      <c r="T72" s="69">
        <f t="shared" si="47"/>
        <v>1.2</v>
      </c>
      <c r="U72" s="69">
        <f t="shared" si="47"/>
        <v>1.3</v>
      </c>
      <c r="V72" s="69">
        <f t="shared" si="47"/>
        <v>1.4</v>
      </c>
      <c r="X72" s="50" t="s">
        <v>24</v>
      </c>
      <c r="Z72" s="47">
        <f t="shared" ref="Z72:AE72" si="48">INDEX(range2,agesexvalue2b+5,Z$97)</f>
        <v>89365.415999999997</v>
      </c>
      <c r="AA72" s="47">
        <f t="shared" si="48"/>
        <v>93060.911999999997</v>
      </c>
      <c r="AB72" s="47">
        <f t="shared" si="48"/>
        <v>103262.978</v>
      </c>
      <c r="AC72" s="47">
        <f t="shared" si="48"/>
        <v>99818.231999999989</v>
      </c>
      <c r="AD72" s="47">
        <f t="shared" si="48"/>
        <v>112601.34599999999</v>
      </c>
      <c r="AE72" s="47">
        <f t="shared" si="48"/>
        <v>127236.31199999999</v>
      </c>
    </row>
    <row r="73" spans="2:45" s="43" customFormat="1" hidden="1" x14ac:dyDescent="0.25">
      <c r="D73" s="45"/>
      <c r="E73" s="50" t="s">
        <v>12</v>
      </c>
      <c r="F73" s="47">
        <f t="shared" ref="F73:L73" si="49">INDEX(range2,agesexvalue2b+6,G$97)</f>
        <v>0</v>
      </c>
      <c r="G73" s="47">
        <f t="shared" si="49"/>
        <v>6868258</v>
      </c>
      <c r="H73" s="47">
        <f t="shared" si="49"/>
        <v>6924489</v>
      </c>
      <c r="I73" s="47">
        <f t="shared" si="49"/>
        <v>7064154</v>
      </c>
      <c r="J73" s="47">
        <f t="shared" si="49"/>
        <v>7070593</v>
      </c>
      <c r="K73" s="47">
        <f t="shared" si="49"/>
        <v>7190243</v>
      </c>
      <c r="L73" s="47">
        <f t="shared" si="49"/>
        <v>7330802</v>
      </c>
      <c r="O73" s="50" t="s">
        <v>12</v>
      </c>
      <c r="P73" s="69"/>
      <c r="Q73" s="69">
        <f t="shared" ref="Q73:V73" si="50">INDEX(range2,agesexvalue2b+6,Q$97)</f>
        <v>0.8</v>
      </c>
      <c r="R73" s="69">
        <f t="shared" si="50"/>
        <v>0.8</v>
      </c>
      <c r="S73" s="69">
        <f t="shared" si="50"/>
        <v>0.8</v>
      </c>
      <c r="T73" s="69">
        <f t="shared" si="50"/>
        <v>0.9</v>
      </c>
      <c r="U73" s="69">
        <f t="shared" si="50"/>
        <v>0.9</v>
      </c>
      <c r="V73" s="69">
        <f t="shared" si="50"/>
        <v>0.9</v>
      </c>
      <c r="X73" s="50" t="s">
        <v>12</v>
      </c>
      <c r="Z73" s="47">
        <f t="shared" ref="Z73:AE73" si="51">INDEX(range2,agesexvalue2b+6,Z$97)</f>
        <v>109892.12800000001</v>
      </c>
      <c r="AA73" s="47">
        <f t="shared" si="51"/>
        <v>110791.82400000001</v>
      </c>
      <c r="AB73" s="47">
        <f t="shared" si="51"/>
        <v>113026.46400000001</v>
      </c>
      <c r="AC73" s="47">
        <f t="shared" si="51"/>
        <v>127270.674</v>
      </c>
      <c r="AD73" s="47">
        <f t="shared" si="51"/>
        <v>129424.37400000001</v>
      </c>
      <c r="AE73" s="47">
        <f t="shared" si="51"/>
        <v>131954.43599999999</v>
      </c>
    </row>
    <row r="74" spans="2:45" s="43" customFormat="1" hidden="1" x14ac:dyDescent="0.25">
      <c r="B74" s="68"/>
      <c r="D74" s="45"/>
      <c r="E74" s="50"/>
      <c r="F74" s="47"/>
      <c r="G74" s="47"/>
      <c r="H74" s="47"/>
      <c r="I74" s="47"/>
      <c r="J74" s="47"/>
      <c r="P74" s="53"/>
      <c r="Q74" s="53"/>
      <c r="R74" s="53"/>
      <c r="S74" s="53"/>
      <c r="T74" s="53"/>
      <c r="U74" s="53"/>
      <c r="V74" s="53"/>
    </row>
    <row r="75" spans="2:45" s="43" customFormat="1" hidden="1" x14ac:dyDescent="0.25">
      <c r="D75" s="45"/>
      <c r="E75" s="44" t="s">
        <v>9</v>
      </c>
      <c r="F75" s="15" t="s">
        <v>36</v>
      </c>
      <c r="G75" s="15" t="s">
        <v>25</v>
      </c>
      <c r="H75" s="15" t="s">
        <v>23</v>
      </c>
      <c r="I75" s="15" t="s">
        <v>22</v>
      </c>
      <c r="J75" s="15" t="s">
        <v>20</v>
      </c>
      <c r="K75" s="15" t="s">
        <v>19</v>
      </c>
      <c r="L75" s="15" t="s">
        <v>18</v>
      </c>
      <c r="O75" s="44" t="s">
        <v>9</v>
      </c>
      <c r="P75" s="70" t="s">
        <v>36</v>
      </c>
      <c r="Q75" s="70" t="s">
        <v>25</v>
      </c>
      <c r="R75" s="70" t="s">
        <v>23</v>
      </c>
      <c r="S75" s="70" t="s">
        <v>22</v>
      </c>
      <c r="T75" s="70" t="s">
        <v>20</v>
      </c>
      <c r="U75" s="70" t="s">
        <v>19</v>
      </c>
      <c r="V75" s="70" t="s">
        <v>18</v>
      </c>
      <c r="X75" s="44" t="s">
        <v>9</v>
      </c>
      <c r="Y75" s="15" t="s">
        <v>36</v>
      </c>
      <c r="Z75" s="15" t="s">
        <v>25</v>
      </c>
      <c r="AA75" s="15" t="s">
        <v>23</v>
      </c>
      <c r="AB75" s="15" t="s">
        <v>22</v>
      </c>
      <c r="AC75" s="15" t="s">
        <v>20</v>
      </c>
      <c r="AD75" s="15" t="s">
        <v>19</v>
      </c>
      <c r="AE75" s="15" t="s">
        <v>18</v>
      </c>
    </row>
    <row r="76" spans="2:45" s="23" customFormat="1" hidden="1" x14ac:dyDescent="0.25">
      <c r="E76" s="23" t="s">
        <v>60</v>
      </c>
      <c r="F76" s="47">
        <f t="shared" ref="F76:L76" si="52">INDEX(range3,agesexvalue3,G$97)</f>
        <v>3092297</v>
      </c>
      <c r="G76" s="47">
        <f t="shared" si="52"/>
        <v>3472052</v>
      </c>
      <c r="H76" s="47">
        <f t="shared" si="52"/>
        <v>3426345</v>
      </c>
      <c r="I76" s="47">
        <f t="shared" si="52"/>
        <v>3206185</v>
      </c>
      <c r="J76" s="47">
        <f t="shared" si="52"/>
        <v>3415664</v>
      </c>
      <c r="K76" s="47">
        <f t="shared" si="52"/>
        <v>3571683</v>
      </c>
      <c r="L76" s="47">
        <f t="shared" si="52"/>
        <v>3723881</v>
      </c>
      <c r="N76" s="45" t="s">
        <v>52</v>
      </c>
      <c r="O76" s="23" t="s">
        <v>60</v>
      </c>
      <c r="P76" s="69">
        <f t="shared" ref="P76:V76" si="53">INDEX(range3,agesexvalue3,P$97)</f>
        <v>1.1000000000000001</v>
      </c>
      <c r="Q76" s="69">
        <f t="shared" si="53"/>
        <v>1.2</v>
      </c>
      <c r="R76" s="69">
        <f t="shared" si="53"/>
        <v>1.2</v>
      </c>
      <c r="S76" s="69">
        <f t="shared" si="53"/>
        <v>1.3</v>
      </c>
      <c r="T76" s="69">
        <f t="shared" si="53"/>
        <v>1.4</v>
      </c>
      <c r="U76" s="69">
        <f t="shared" si="53"/>
        <v>1.5</v>
      </c>
      <c r="V76" s="69">
        <f t="shared" si="53"/>
        <v>1.6</v>
      </c>
      <c r="W76" s="45" t="s">
        <v>7</v>
      </c>
      <c r="X76" s="43"/>
      <c r="Y76" s="47">
        <f t="shared" ref="Y76:AE76" si="54">INDEX(range3,agesexvalue3,Y$97)</f>
        <v>68030.534</v>
      </c>
      <c r="Z76" s="47">
        <f t="shared" si="54"/>
        <v>83329.247999999992</v>
      </c>
      <c r="AA76" s="47">
        <f t="shared" si="54"/>
        <v>82232.28</v>
      </c>
      <c r="AB76" s="47">
        <f t="shared" si="54"/>
        <v>83360.81</v>
      </c>
      <c r="AC76" s="47">
        <f t="shared" si="54"/>
        <v>95638.59199999999</v>
      </c>
      <c r="AD76" s="47">
        <f t="shared" si="54"/>
        <v>107150.49</v>
      </c>
      <c r="AE76" s="47">
        <f t="shared" si="54"/>
        <v>119164.19200000001</v>
      </c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2:45" s="23" customFormat="1" hidden="1" x14ac:dyDescent="0.25">
      <c r="P77" s="71"/>
      <c r="Q77" s="72"/>
      <c r="R77" s="53"/>
      <c r="S77" s="53"/>
      <c r="T77" s="53"/>
      <c r="U77" s="53"/>
      <c r="V77" s="53"/>
      <c r="W77" s="43"/>
      <c r="X77" s="43"/>
      <c r="Y77" s="43"/>
      <c r="Z77" s="43"/>
      <c r="AA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2:45" s="23" customFormat="1" hidden="1" x14ac:dyDescent="0.25">
      <c r="E78" s="23" t="s">
        <v>61</v>
      </c>
      <c r="F78" s="68">
        <f>F76/(F64-F76)</f>
        <v>0.48560985058880823</v>
      </c>
      <c r="G78" s="68">
        <f t="shared" ref="G78:L78" si="55">G76/(G64-G76)</f>
        <v>0.50018951309037718</v>
      </c>
      <c r="H78" s="68">
        <f t="shared" si="55"/>
        <v>0.48977669089240022</v>
      </c>
      <c r="I78" s="68">
        <f t="shared" si="55"/>
        <v>0.44870904926473903</v>
      </c>
      <c r="J78" s="68">
        <f t="shared" si="55"/>
        <v>0.47806038429422754</v>
      </c>
      <c r="K78" s="68">
        <f t="shared" si="55"/>
        <v>0.49122638840503807</v>
      </c>
      <c r="L78" s="68">
        <f t="shared" si="55"/>
        <v>0.50223524754825433</v>
      </c>
      <c r="P78" s="71"/>
      <c r="Q78" s="72"/>
      <c r="R78" s="53"/>
      <c r="S78" s="53"/>
      <c r="T78" s="53"/>
      <c r="U78" s="53"/>
      <c r="V78" s="53"/>
      <c r="W78" s="43"/>
      <c r="X78" s="43"/>
      <c r="Y78" s="43"/>
      <c r="Z78" s="43"/>
      <c r="AA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2:45" s="23" customFormat="1" hidden="1" x14ac:dyDescent="0.25">
      <c r="E79" s="23" t="s">
        <v>62</v>
      </c>
      <c r="F79" s="73">
        <f>F76/F64</f>
        <v>0.32687576108649324</v>
      </c>
      <c r="G79" s="73">
        <f t="shared" ref="G79:L79" si="56">G76/G64</f>
        <v>0.33341755073330115</v>
      </c>
      <c r="H79" s="73">
        <f t="shared" si="56"/>
        <v>0.3287584601682928</v>
      </c>
      <c r="I79" s="73">
        <f t="shared" si="56"/>
        <v>0.30973027295748007</v>
      </c>
      <c r="J79" s="73">
        <f t="shared" si="56"/>
        <v>0.32343765476300274</v>
      </c>
      <c r="K79" s="73">
        <f t="shared" si="56"/>
        <v>0.32941100843208393</v>
      </c>
      <c r="L79" s="73">
        <f t="shared" si="56"/>
        <v>0.33432529849631404</v>
      </c>
      <c r="Q79" s="51"/>
      <c r="S79" s="43"/>
      <c r="T79" s="43"/>
      <c r="U79" s="43"/>
      <c r="V79" s="43"/>
      <c r="W79" s="43"/>
      <c r="X79" s="43"/>
      <c r="Y79" s="43"/>
      <c r="Z79" s="43"/>
      <c r="AA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2:45" s="23" customFormat="1" hidden="1" x14ac:dyDescent="0.25">
      <c r="E80" s="23" t="s">
        <v>63</v>
      </c>
      <c r="G80" s="74">
        <f>G68/G64</f>
        <v>6.5290091491593871E-2</v>
      </c>
      <c r="H80" s="74">
        <f t="shared" ref="H80:L80" si="57">H68/H64</f>
        <v>5.0879124442985146E-2</v>
      </c>
      <c r="I80" s="74">
        <f t="shared" si="57"/>
        <v>5.634253998366813E-2</v>
      </c>
      <c r="J80" s="74">
        <f t="shared" si="57"/>
        <v>4.5062819930340434E-2</v>
      </c>
      <c r="K80" s="74">
        <f t="shared" si="57"/>
        <v>4.8821808427730755E-2</v>
      </c>
      <c r="L80" s="74">
        <f t="shared" si="57"/>
        <v>4.6096618430351816E-2</v>
      </c>
      <c r="Q80" s="51"/>
      <c r="R80" s="51"/>
      <c r="S80" s="43"/>
      <c r="T80" s="43"/>
      <c r="U80" s="43"/>
      <c r="V80" s="43"/>
      <c r="W80" s="43"/>
      <c r="X80" s="43"/>
      <c r="Y80" s="43"/>
      <c r="Z80" s="43"/>
      <c r="AA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4:45" s="23" customFormat="1" hidden="1" x14ac:dyDescent="0.25">
      <c r="Q81" s="51"/>
      <c r="R81" s="51"/>
      <c r="S81" s="43"/>
      <c r="T81" s="43"/>
      <c r="U81" s="43"/>
      <c r="V81" s="43"/>
      <c r="W81" s="43"/>
      <c r="X81" s="43"/>
      <c r="Y81" s="43"/>
      <c r="Z81" s="43"/>
      <c r="AA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</row>
    <row r="82" spans="4:45" s="23" customFormat="1" hidden="1" x14ac:dyDescent="0.25">
      <c r="E82" s="44" t="s">
        <v>78</v>
      </c>
      <c r="F82" s="15" t="s">
        <v>36</v>
      </c>
      <c r="G82" s="15" t="s">
        <v>25</v>
      </c>
      <c r="H82" s="15" t="s">
        <v>23</v>
      </c>
      <c r="I82" s="15" t="s">
        <v>22</v>
      </c>
      <c r="J82" s="15" t="s">
        <v>20</v>
      </c>
      <c r="K82" s="15" t="s">
        <v>19</v>
      </c>
      <c r="L82" s="15" t="s">
        <v>18</v>
      </c>
      <c r="Q82" s="51"/>
      <c r="R82" s="51"/>
      <c r="S82" s="43"/>
      <c r="T82" s="43"/>
      <c r="U82" s="43"/>
      <c r="V82" s="43"/>
      <c r="W82" s="43"/>
      <c r="X82" s="43"/>
      <c r="Y82" s="43"/>
      <c r="Z82" s="43"/>
      <c r="AA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</row>
    <row r="83" spans="4:45" s="23" customFormat="1" hidden="1" x14ac:dyDescent="0.25">
      <c r="E83" s="23" t="s">
        <v>79</v>
      </c>
      <c r="G83" s="91">
        <f t="shared" ref="G83:L83" si="58">G68/G62</f>
        <v>0.11188018108166858</v>
      </c>
      <c r="H83" s="91">
        <f t="shared" si="58"/>
        <v>9.0289025136114795E-2</v>
      </c>
      <c r="I83" s="91">
        <f t="shared" si="58"/>
        <v>9.6315538285472707E-2</v>
      </c>
      <c r="J83" s="91">
        <f t="shared" si="58"/>
        <v>8.1433866875753144E-2</v>
      </c>
      <c r="K83" s="91">
        <f t="shared" si="58"/>
        <v>9.0577730612541027E-2</v>
      </c>
      <c r="L83" s="91">
        <f t="shared" si="58"/>
        <v>9.2290196079841152E-2</v>
      </c>
      <c r="Q83" s="51"/>
      <c r="R83" s="51"/>
      <c r="S83" s="43"/>
      <c r="T83" s="43"/>
      <c r="U83" s="43"/>
      <c r="V83" s="43"/>
      <c r="W83" s="43"/>
      <c r="X83" s="43"/>
      <c r="Y83" s="43"/>
      <c r="Z83" s="43"/>
      <c r="AA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</row>
    <row r="84" spans="4:45" s="23" customFormat="1" hidden="1" x14ac:dyDescent="0.25">
      <c r="E84" s="23" t="s">
        <v>80</v>
      </c>
      <c r="G84" s="92">
        <f>SQRT((POWER(Q68,2)+POWER(Q62,2)))</f>
        <v>3.3955853692699289</v>
      </c>
      <c r="H84" s="92">
        <f t="shared" ref="H84:L84" si="59">SQRT((POWER(R68,2)+POWER(R62,2)))</f>
        <v>3.3241540277189325</v>
      </c>
      <c r="I84" s="92">
        <f t="shared" si="59"/>
        <v>3.5171010790137949</v>
      </c>
      <c r="J84" s="92">
        <f t="shared" si="59"/>
        <v>4.052159917870962</v>
      </c>
      <c r="K84" s="92">
        <f t="shared" si="59"/>
        <v>4.1761226035642203</v>
      </c>
      <c r="L84" s="92">
        <f t="shared" si="59"/>
        <v>4.1761226035642203</v>
      </c>
      <c r="Q84" s="51"/>
      <c r="R84" s="51"/>
      <c r="S84" s="43"/>
      <c r="T84" s="43"/>
      <c r="U84" s="43"/>
      <c r="V84" s="43"/>
      <c r="W84" s="43"/>
      <c r="X84" s="43"/>
      <c r="Y84" s="43"/>
      <c r="Z84" s="43"/>
      <c r="AA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</row>
    <row r="85" spans="4:45" s="23" customFormat="1" hidden="1" x14ac:dyDescent="0.25">
      <c r="E85" s="23" t="s">
        <v>7</v>
      </c>
      <c r="G85" s="93">
        <f>2*(G84*G83/100)</f>
        <v>7.5979741198436822E-3</v>
      </c>
      <c r="H85" s="93">
        <f t="shared" ref="H85:L85" si="60">2*(H84*H83/100)</f>
        <v>6.0026925313006385E-3</v>
      </c>
      <c r="I85" s="93">
        <f t="shared" si="60"/>
        <v>6.7750296725926111E-3</v>
      </c>
      <c r="J85" s="93">
        <f t="shared" si="60"/>
        <v>6.5996610262233349E-3</v>
      </c>
      <c r="K85" s="93">
        <f t="shared" si="60"/>
        <v>7.5652741638116685E-3</v>
      </c>
      <c r="L85" s="93">
        <f t="shared" si="60"/>
        <v>7.7083034787279727E-3</v>
      </c>
      <c r="Q85" s="51"/>
      <c r="R85" s="51"/>
      <c r="S85" s="43"/>
      <c r="T85" s="43"/>
      <c r="U85" s="43"/>
      <c r="V85" s="43"/>
      <c r="W85" s="43"/>
      <c r="X85" s="43"/>
      <c r="Y85" s="43"/>
      <c r="Z85" s="43"/>
      <c r="AA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</row>
    <row r="86" spans="4:45" s="23" customFormat="1" hidden="1" x14ac:dyDescent="0.25">
      <c r="Q86" s="51"/>
      <c r="R86" s="51"/>
      <c r="S86" s="43"/>
      <c r="T86" s="43"/>
      <c r="U86" s="43"/>
      <c r="V86" s="43"/>
      <c r="W86" s="43"/>
      <c r="X86" s="43"/>
      <c r="Y86" s="43"/>
      <c r="Z86" s="43"/>
      <c r="AA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</row>
    <row r="87" spans="4:45" s="23" customFormat="1" ht="22.5" hidden="1" x14ac:dyDescent="0.2">
      <c r="D87" s="80"/>
      <c r="E87" s="81" t="s">
        <v>70</v>
      </c>
      <c r="F87" s="82" t="s">
        <v>25</v>
      </c>
      <c r="G87" s="82" t="s">
        <v>18</v>
      </c>
      <c r="H87" s="82" t="s">
        <v>71</v>
      </c>
      <c r="I87" s="83" t="s">
        <v>72</v>
      </c>
      <c r="J87" s="83" t="s">
        <v>73</v>
      </c>
      <c r="K87" s="83" t="s">
        <v>74</v>
      </c>
      <c r="L87" s="82" t="s">
        <v>75</v>
      </c>
      <c r="M87" s="82"/>
      <c r="Q87" s="51"/>
      <c r="R87" s="51"/>
      <c r="S87" s="43"/>
      <c r="T87" s="43"/>
      <c r="U87" s="43"/>
      <c r="V87" s="43"/>
      <c r="W87" s="43"/>
      <c r="X87" s="43"/>
      <c r="Y87" s="43"/>
      <c r="Z87" s="43"/>
      <c r="AA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</row>
    <row r="88" spans="4:45" s="23" customFormat="1" ht="15" hidden="1" x14ac:dyDescent="0.2">
      <c r="D88" s="80"/>
      <c r="E88" s="50" t="s">
        <v>14</v>
      </c>
      <c r="F88" s="84">
        <f t="shared" ref="F88:F93" si="61">G68</f>
        <v>679900</v>
      </c>
      <c r="G88" s="84">
        <f t="shared" ref="G88:G93" si="62">L68</f>
        <v>513447</v>
      </c>
      <c r="H88" s="84">
        <f>G88-F88</f>
        <v>-166453</v>
      </c>
      <c r="I88" s="85">
        <f>H88/F88</f>
        <v>-0.24481982644506545</v>
      </c>
      <c r="J88" s="86">
        <f t="shared" ref="J88:J93" si="63">SQRT(POWER(Q68*G68/100,2)+POWER(V68*L68/100,2))</f>
        <v>30417.265192393614</v>
      </c>
      <c r="K88" s="87">
        <f>H88/J88</f>
        <v>-5.4723197153708805</v>
      </c>
      <c r="L88" s="88" t="str">
        <f>IF(AND(K88&gt;-2,K88&lt;2),"no","yes")</f>
        <v>yes</v>
      </c>
      <c r="M88" s="88"/>
      <c r="Q88" s="51"/>
      <c r="R88" s="51"/>
      <c r="S88" s="43"/>
      <c r="T88" s="43"/>
      <c r="U88" s="43"/>
      <c r="V88" s="43"/>
      <c r="W88" s="43"/>
      <c r="X88" s="43"/>
      <c r="Y88" s="43"/>
      <c r="Z88" s="43"/>
      <c r="AA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</row>
    <row r="89" spans="4:45" s="23" customFormat="1" ht="15" hidden="1" x14ac:dyDescent="0.2">
      <c r="D89" s="80"/>
      <c r="E89" s="50" t="s">
        <v>15</v>
      </c>
      <c r="F89" s="84">
        <f t="shared" si="61"/>
        <v>909633</v>
      </c>
      <c r="G89" s="84">
        <f t="shared" si="62"/>
        <v>629879</v>
      </c>
      <c r="H89" s="84">
        <f>G89-F89</f>
        <v>-279754</v>
      </c>
      <c r="I89" s="85">
        <f t="shared" ref="I89:I95" si="64">H89/F89</f>
        <v>-0.30754601031404971</v>
      </c>
      <c r="J89" s="86">
        <f t="shared" si="63"/>
        <v>34556.33445600624</v>
      </c>
      <c r="K89" s="87">
        <f t="shared" ref="K89:K95" si="65">H89/J89</f>
        <v>-8.0955924406900142</v>
      </c>
      <c r="L89" s="88" t="str">
        <f t="shared" ref="L89" si="66">IF(AND(K89&gt;-2,K89&lt;2),"no","yes")</f>
        <v>yes</v>
      </c>
      <c r="M89" s="88"/>
      <c r="Q89" s="51"/>
      <c r="R89" s="51"/>
      <c r="S89" s="43"/>
      <c r="T89" s="43"/>
      <c r="U89" s="43"/>
      <c r="V89" s="43"/>
      <c r="W89" s="43"/>
      <c r="X89" s="43"/>
      <c r="Y89" s="43"/>
      <c r="Z89" s="43"/>
      <c r="AA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</row>
    <row r="90" spans="4:45" s="23" customFormat="1" hidden="1" x14ac:dyDescent="0.2">
      <c r="D90" s="89"/>
      <c r="E90" s="50" t="s">
        <v>16</v>
      </c>
      <c r="F90" s="84">
        <f t="shared" si="61"/>
        <v>687399</v>
      </c>
      <c r="G90" s="84">
        <f t="shared" si="62"/>
        <v>634142</v>
      </c>
      <c r="H90" s="84">
        <f t="shared" ref="H90:H95" si="67">G90-F90</f>
        <v>-53257</v>
      </c>
      <c r="I90" s="85">
        <f t="shared" si="64"/>
        <v>-7.7476109217499589E-2</v>
      </c>
      <c r="J90" s="86">
        <f t="shared" si="63"/>
        <v>34029.239696859069</v>
      </c>
      <c r="K90" s="87">
        <f t="shared" si="65"/>
        <v>-1.5650364355603181</v>
      </c>
      <c r="L90" s="88" t="str">
        <f t="shared" ref="L90" si="68">IF(AND(K90&gt;-2,K90&lt;2),"no","yes")</f>
        <v>no</v>
      </c>
      <c r="M90" s="88"/>
      <c r="Q90" s="51"/>
      <c r="R90" s="51"/>
      <c r="S90" s="43"/>
      <c r="T90" s="43"/>
      <c r="U90" s="43"/>
      <c r="V90" s="43"/>
      <c r="W90" s="43"/>
      <c r="X90" s="43"/>
      <c r="Y90" s="43"/>
      <c r="Z90" s="43"/>
      <c r="AA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</row>
    <row r="91" spans="4:45" s="23" customFormat="1" hidden="1" x14ac:dyDescent="0.2">
      <c r="E91" s="50" t="s">
        <v>17</v>
      </c>
      <c r="F91" s="84">
        <f t="shared" si="61"/>
        <v>867767</v>
      </c>
      <c r="G91" s="84">
        <f t="shared" si="62"/>
        <v>1009180</v>
      </c>
      <c r="H91" s="84">
        <f t="shared" si="67"/>
        <v>141413</v>
      </c>
      <c r="I91" s="85">
        <f t="shared" si="64"/>
        <v>0.16296194715862669</v>
      </c>
      <c r="J91" s="86">
        <f t="shared" si="63"/>
        <v>36159.390707988488</v>
      </c>
      <c r="K91" s="87">
        <f t="shared" si="65"/>
        <v>3.9108236403098027</v>
      </c>
      <c r="L91" s="88" t="str">
        <f t="shared" ref="L91" si="69">IF(AND(K91&gt;-2,K91&lt;2),"no","yes")</f>
        <v>yes</v>
      </c>
      <c r="M91" s="88"/>
      <c r="Q91" s="51"/>
      <c r="R91" s="51"/>
      <c r="S91" s="43"/>
      <c r="T91" s="43"/>
      <c r="U91" s="43"/>
      <c r="V91" s="43"/>
      <c r="W91" s="43"/>
      <c r="X91" s="43"/>
      <c r="Y91" s="43"/>
      <c r="Z91" s="43"/>
      <c r="AA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</row>
    <row r="92" spans="4:45" s="23" customFormat="1" hidden="1" x14ac:dyDescent="0.2">
      <c r="E92" s="50" t="s">
        <v>24</v>
      </c>
      <c r="F92" s="84">
        <f t="shared" si="61"/>
        <v>3723559</v>
      </c>
      <c r="G92" s="84">
        <f t="shared" si="62"/>
        <v>4544154</v>
      </c>
      <c r="H92" s="84">
        <f t="shared" si="67"/>
        <v>820595</v>
      </c>
      <c r="I92" s="85">
        <f t="shared" si="64"/>
        <v>0.22037921246850123</v>
      </c>
      <c r="J92" s="86">
        <f t="shared" si="63"/>
        <v>77741.971720902467</v>
      </c>
      <c r="K92" s="87">
        <f t="shared" si="65"/>
        <v>10.555366449232555</v>
      </c>
      <c r="L92" s="88" t="str">
        <f t="shared" ref="L92" si="70">IF(AND(K92&gt;-2,K92&lt;2),"no","yes")</f>
        <v>yes</v>
      </c>
      <c r="M92" s="88"/>
      <c r="Q92" s="51"/>
      <c r="R92" s="51"/>
      <c r="S92" s="43"/>
      <c r="T92" s="43"/>
      <c r="U92" s="43"/>
      <c r="V92" s="43"/>
      <c r="W92" s="43"/>
      <c r="X92" s="43"/>
      <c r="Y92" s="43"/>
      <c r="Z92" s="43"/>
      <c r="AA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</row>
    <row r="93" spans="4:45" s="23" customFormat="1" hidden="1" x14ac:dyDescent="0.2">
      <c r="E93" s="50" t="s">
        <v>12</v>
      </c>
      <c r="F93" s="84">
        <f t="shared" si="61"/>
        <v>6868258</v>
      </c>
      <c r="G93" s="84">
        <f t="shared" si="62"/>
        <v>7330802</v>
      </c>
      <c r="H93" s="84">
        <f t="shared" si="67"/>
        <v>462544</v>
      </c>
      <c r="I93" s="85">
        <f t="shared" si="64"/>
        <v>6.7345169619428977E-2</v>
      </c>
      <c r="J93" s="86">
        <f t="shared" si="63"/>
        <v>85860.720030242112</v>
      </c>
      <c r="K93" s="87">
        <f t="shared" si="65"/>
        <v>5.3871432692048407</v>
      </c>
      <c r="L93" s="88" t="str">
        <f t="shared" ref="L93:L95" si="71">IF(AND(K93&gt;-2,K93&lt;2),"no","yes")</f>
        <v>yes</v>
      </c>
      <c r="M93" s="88"/>
      <c r="Q93" s="51"/>
      <c r="R93" s="51"/>
      <c r="S93" s="43"/>
      <c r="T93" s="43"/>
      <c r="U93" s="43"/>
      <c r="V93" s="43"/>
      <c r="W93" s="43"/>
      <c r="X93" s="43"/>
      <c r="Y93" s="43"/>
      <c r="Z93" s="43"/>
      <c r="AA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</row>
    <row r="94" spans="4:45" s="23" customFormat="1" hidden="1" x14ac:dyDescent="0.2">
      <c r="E94" s="23" t="s">
        <v>60</v>
      </c>
      <c r="F94" s="47">
        <f>F76</f>
        <v>3092297</v>
      </c>
      <c r="G94" s="47">
        <f>L76</f>
        <v>3723881</v>
      </c>
      <c r="H94" s="84">
        <f t="shared" si="67"/>
        <v>631584</v>
      </c>
      <c r="I94" s="85">
        <f t="shared" si="64"/>
        <v>0.20424428830736505</v>
      </c>
      <c r="J94" s="86">
        <f>SQRT(POWER(P76*F76/100,2)+POWER(V76*L76/100,2))</f>
        <v>68608.050204290936</v>
      </c>
      <c r="K94" s="87">
        <f t="shared" si="65"/>
        <v>9.2056835621965973</v>
      </c>
      <c r="L94" s="88" t="str">
        <f t="shared" si="71"/>
        <v>yes</v>
      </c>
      <c r="M94" s="88"/>
      <c r="Q94" s="51"/>
      <c r="R94" s="51"/>
      <c r="S94" s="43"/>
      <c r="T94" s="43"/>
      <c r="U94" s="43"/>
      <c r="V94" s="43"/>
      <c r="W94" s="43"/>
      <c r="X94" s="43"/>
      <c r="Y94" s="43"/>
      <c r="Z94" s="43"/>
      <c r="AA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</row>
    <row r="95" spans="4:45" s="23" customFormat="1" hidden="1" x14ac:dyDescent="0.2">
      <c r="E95" s="23" t="s">
        <v>81</v>
      </c>
      <c r="F95" s="91">
        <f>G83</f>
        <v>0.11188018108166858</v>
      </c>
      <c r="G95" s="91">
        <f>L83</f>
        <v>9.2290196079841152E-2</v>
      </c>
      <c r="H95" s="90">
        <f t="shared" si="67"/>
        <v>-1.9589985001827431E-2</v>
      </c>
      <c r="I95" s="85">
        <f t="shared" si="64"/>
        <v>-0.17509790217024615</v>
      </c>
      <c r="J95" s="94">
        <f>SQRT(POWER(G85*G83/100,2)+POWER(L85*L83/100,2))</f>
        <v>1.1084664104143842E-5</v>
      </c>
      <c r="K95" s="87">
        <f t="shared" si="65"/>
        <v>-1767.3052442341486</v>
      </c>
      <c r="L95" s="88" t="str">
        <f t="shared" si="71"/>
        <v>yes</v>
      </c>
      <c r="Q95" s="51"/>
      <c r="R95" s="51"/>
      <c r="S95" s="43"/>
      <c r="T95" s="43"/>
      <c r="U95" s="43"/>
      <c r="V95" s="43"/>
      <c r="W95" s="43"/>
      <c r="X95" s="43"/>
      <c r="Y95" s="43"/>
      <c r="Z95" s="43"/>
      <c r="AA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</row>
    <row r="96" spans="4:45" s="23" customFormat="1" x14ac:dyDescent="0.25">
      <c r="Q96" s="51"/>
      <c r="R96" s="51"/>
      <c r="S96" s="43"/>
      <c r="T96" s="43"/>
      <c r="U96" s="43"/>
      <c r="V96" s="43"/>
      <c r="W96" s="43"/>
      <c r="X96" s="43"/>
      <c r="Y96" s="43"/>
      <c r="Z96" s="43"/>
      <c r="AA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</row>
    <row r="97" spans="2:52" s="52" customFormat="1" x14ac:dyDescent="0.2">
      <c r="B97" s="52" t="s">
        <v>50</v>
      </c>
      <c r="G97" s="52">
        <v>1</v>
      </c>
      <c r="H97" s="52">
        <v>2</v>
      </c>
      <c r="I97" s="52">
        <v>3</v>
      </c>
      <c r="J97" s="52">
        <v>4</v>
      </c>
      <c r="K97" s="52">
        <v>5</v>
      </c>
      <c r="L97" s="52">
        <v>6</v>
      </c>
      <c r="M97" s="52">
        <v>7</v>
      </c>
      <c r="N97" s="52">
        <v>8</v>
      </c>
      <c r="O97" s="52">
        <v>9</v>
      </c>
      <c r="P97" s="52">
        <v>10</v>
      </c>
      <c r="Q97" s="52">
        <v>11</v>
      </c>
      <c r="R97" s="52">
        <v>12</v>
      </c>
      <c r="S97" s="52">
        <v>13</v>
      </c>
      <c r="T97" s="52">
        <v>14</v>
      </c>
      <c r="U97" s="52">
        <v>15</v>
      </c>
      <c r="V97" s="52">
        <v>16</v>
      </c>
      <c r="W97" s="52">
        <v>17</v>
      </c>
      <c r="X97" s="52">
        <v>18</v>
      </c>
      <c r="Y97" s="52">
        <v>19</v>
      </c>
      <c r="Z97" s="52">
        <v>20</v>
      </c>
      <c r="AA97" s="52">
        <v>21</v>
      </c>
      <c r="AB97" s="52">
        <v>22</v>
      </c>
      <c r="AC97" s="52">
        <v>23</v>
      </c>
      <c r="AD97" s="52">
        <v>24</v>
      </c>
      <c r="AE97" s="52">
        <v>25</v>
      </c>
      <c r="AF97" s="52">
        <v>26</v>
      </c>
      <c r="AG97" s="52">
        <v>27</v>
      </c>
      <c r="AH97" s="52">
        <v>28</v>
      </c>
      <c r="AI97" s="52">
        <v>29</v>
      </c>
      <c r="AJ97" s="52">
        <v>30</v>
      </c>
      <c r="AK97" s="52">
        <v>31</v>
      </c>
      <c r="AL97" s="52">
        <v>32</v>
      </c>
      <c r="AM97" s="52">
        <v>33</v>
      </c>
      <c r="AN97" s="52">
        <v>34</v>
      </c>
      <c r="AO97" s="52">
        <v>35</v>
      </c>
      <c r="AP97" s="52">
        <v>36</v>
      </c>
      <c r="AQ97" s="52">
        <v>37</v>
      </c>
      <c r="AR97" s="52">
        <v>38</v>
      </c>
      <c r="AS97" s="52">
        <v>39</v>
      </c>
      <c r="AT97" s="52">
        <v>40</v>
      </c>
      <c r="AU97" s="52">
        <v>41</v>
      </c>
      <c r="AV97" s="52">
        <v>42</v>
      </c>
      <c r="AW97" s="52">
        <v>43</v>
      </c>
      <c r="AX97" s="52">
        <v>44</v>
      </c>
      <c r="AY97" s="52">
        <v>45</v>
      </c>
      <c r="AZ97" s="52">
        <v>46</v>
      </c>
    </row>
    <row r="99" spans="2:52" s="65" customFormat="1" ht="21" x14ac:dyDescent="0.35">
      <c r="G99" s="65" t="s">
        <v>45</v>
      </c>
      <c r="P99" s="64"/>
      <c r="Q99" s="64"/>
      <c r="R99" s="64"/>
      <c r="S99" s="64"/>
      <c r="T99" s="64"/>
      <c r="U99" s="64"/>
      <c r="V99" s="64"/>
    </row>
    <row r="100" spans="2:52" s="55" customFormat="1" x14ac:dyDescent="0.25">
      <c r="B100" s="53"/>
      <c r="C100" s="49"/>
      <c r="D100" s="54"/>
      <c r="F100" s="49"/>
      <c r="G100" s="15" t="s">
        <v>36</v>
      </c>
      <c r="H100" s="15" t="s">
        <v>25</v>
      </c>
      <c r="I100" s="15" t="s">
        <v>23</v>
      </c>
      <c r="J100" s="15" t="s">
        <v>22</v>
      </c>
      <c r="K100" s="15" t="s">
        <v>20</v>
      </c>
      <c r="L100" s="15" t="s">
        <v>19</v>
      </c>
      <c r="M100" s="15" t="s">
        <v>18</v>
      </c>
      <c r="O100" s="56" t="s">
        <v>37</v>
      </c>
      <c r="P100" s="15" t="s">
        <v>36</v>
      </c>
      <c r="Q100" s="15" t="s">
        <v>25</v>
      </c>
      <c r="R100" s="15" t="s">
        <v>23</v>
      </c>
      <c r="S100" s="15" t="s">
        <v>22</v>
      </c>
      <c r="T100" s="15" t="s">
        <v>20</v>
      </c>
      <c r="U100" s="15" t="s">
        <v>19</v>
      </c>
      <c r="V100" s="15" t="s">
        <v>18</v>
      </c>
      <c r="X100" s="56" t="s">
        <v>37</v>
      </c>
      <c r="Y100" s="15" t="s">
        <v>36</v>
      </c>
      <c r="Z100" s="15" t="s">
        <v>25</v>
      </c>
      <c r="AA100" s="15" t="s">
        <v>23</v>
      </c>
      <c r="AB100" s="15" t="s">
        <v>22</v>
      </c>
      <c r="AC100" s="15" t="s">
        <v>20</v>
      </c>
      <c r="AD100" s="15" t="s">
        <v>19</v>
      </c>
      <c r="AE100" s="15" t="s">
        <v>18</v>
      </c>
      <c r="AG100" s="56" t="s">
        <v>37</v>
      </c>
      <c r="AH100" s="15" t="s">
        <v>36</v>
      </c>
      <c r="AI100" s="15" t="s">
        <v>25</v>
      </c>
      <c r="AJ100" s="15" t="s">
        <v>23</v>
      </c>
      <c r="AK100" s="15" t="s">
        <v>22</v>
      </c>
      <c r="AL100" s="15" t="s">
        <v>20</v>
      </c>
      <c r="AM100" s="15" t="s">
        <v>19</v>
      </c>
      <c r="AN100" s="15" t="s">
        <v>18</v>
      </c>
      <c r="AP100" s="56" t="s">
        <v>37</v>
      </c>
      <c r="AQ100" s="15" t="s">
        <v>36</v>
      </c>
      <c r="AR100" s="15" t="s">
        <v>25</v>
      </c>
      <c r="AS100" s="15" t="s">
        <v>23</v>
      </c>
      <c r="AT100" s="15" t="s">
        <v>22</v>
      </c>
      <c r="AU100" s="15" t="s">
        <v>20</v>
      </c>
      <c r="AV100" s="15" t="s">
        <v>19</v>
      </c>
      <c r="AW100" s="15" t="s">
        <v>18</v>
      </c>
    </row>
    <row r="101" spans="2:52" s="55" customFormat="1" x14ac:dyDescent="0.2">
      <c r="B101" s="57"/>
      <c r="C101" s="46" t="s">
        <v>38</v>
      </c>
      <c r="D101" s="58" t="s">
        <v>0</v>
      </c>
      <c r="E101" s="59"/>
      <c r="F101" s="46" t="s">
        <v>5</v>
      </c>
      <c r="G101" s="16">
        <v>3222816</v>
      </c>
      <c r="H101" s="16">
        <v>3295558</v>
      </c>
      <c r="I101" s="16">
        <v>3338259</v>
      </c>
      <c r="J101" s="16">
        <v>3364897</v>
      </c>
      <c r="K101" s="16">
        <v>3343475</v>
      </c>
      <c r="L101" s="16">
        <v>3236864</v>
      </c>
      <c r="M101" s="16">
        <v>3165884</v>
      </c>
      <c r="O101" s="46" t="s">
        <v>5</v>
      </c>
      <c r="P101" s="60">
        <v>0.8</v>
      </c>
      <c r="Q101" s="60">
        <v>0.8</v>
      </c>
      <c r="R101" s="60">
        <v>0.4</v>
      </c>
      <c r="S101" s="60">
        <v>0.4</v>
      </c>
      <c r="T101" s="60">
        <v>0.4</v>
      </c>
      <c r="U101" s="60">
        <v>1</v>
      </c>
      <c r="V101" s="60">
        <v>1.2</v>
      </c>
      <c r="X101" s="46" t="s">
        <v>5</v>
      </c>
      <c r="Y101" s="16">
        <v>51565.056000000004</v>
      </c>
      <c r="Z101" s="16">
        <v>52728.928000000007</v>
      </c>
      <c r="AA101" s="16">
        <v>26706.072</v>
      </c>
      <c r="AB101" s="16">
        <v>26919.175999999999</v>
      </c>
      <c r="AC101" s="16">
        <v>26747.8</v>
      </c>
      <c r="AD101" s="16">
        <v>64737.279999999999</v>
      </c>
      <c r="AE101" s="16">
        <v>75981.216</v>
      </c>
      <c r="AG101" s="46" t="s">
        <v>5</v>
      </c>
      <c r="AH101" s="61"/>
      <c r="AI101" s="61"/>
      <c r="AJ101" s="61"/>
      <c r="AK101" s="61"/>
      <c r="AL101" s="61"/>
      <c r="AM101" s="61"/>
      <c r="AN101" s="61"/>
      <c r="AP101" s="46" t="s">
        <v>5</v>
      </c>
      <c r="AQ101" s="56"/>
      <c r="AR101" s="56"/>
      <c r="AS101" s="56"/>
      <c r="AT101" s="56"/>
      <c r="AU101" s="56"/>
      <c r="AV101" s="56"/>
      <c r="AW101" s="56"/>
    </row>
    <row r="102" spans="2:52" s="55" customFormat="1" x14ac:dyDescent="0.2">
      <c r="B102" s="53"/>
      <c r="C102" s="49" t="s">
        <v>38</v>
      </c>
      <c r="D102" s="54" t="s">
        <v>0</v>
      </c>
      <c r="E102" s="59"/>
      <c r="F102" s="49" t="s">
        <v>39</v>
      </c>
      <c r="G102" s="17">
        <v>605283</v>
      </c>
      <c r="H102" s="17">
        <v>488744</v>
      </c>
      <c r="I102" s="17">
        <v>404943</v>
      </c>
      <c r="J102" s="17">
        <v>391972</v>
      </c>
      <c r="K102" s="17">
        <v>373006</v>
      </c>
      <c r="L102" s="17">
        <v>301791</v>
      </c>
      <c r="M102" s="17">
        <v>262031</v>
      </c>
      <c r="O102" s="49" t="s">
        <v>39</v>
      </c>
      <c r="P102" s="60">
        <v>2.5</v>
      </c>
      <c r="Q102" s="60">
        <v>2.9</v>
      </c>
      <c r="R102" s="60">
        <v>3.1</v>
      </c>
      <c r="S102" s="60">
        <v>3.6</v>
      </c>
      <c r="T102" s="60">
        <v>3.8</v>
      </c>
      <c r="U102" s="60">
        <v>4.3</v>
      </c>
      <c r="V102" s="60">
        <v>4.7</v>
      </c>
      <c r="X102" s="49" t="s">
        <v>39</v>
      </c>
      <c r="Y102" s="17">
        <v>30264.15</v>
      </c>
      <c r="Z102" s="17">
        <v>28347.151999999998</v>
      </c>
      <c r="AA102" s="17">
        <v>25106.466</v>
      </c>
      <c r="AB102" s="17">
        <v>28221.984</v>
      </c>
      <c r="AC102" s="17">
        <v>28348.456000000002</v>
      </c>
      <c r="AD102" s="17">
        <v>25954.026000000002</v>
      </c>
      <c r="AE102" s="17">
        <v>24630.914000000001</v>
      </c>
      <c r="AG102" s="49" t="s">
        <v>39</v>
      </c>
      <c r="AH102" s="18">
        <v>0.1878118390873075</v>
      </c>
      <c r="AI102" s="18">
        <v>0.14830386841924798</v>
      </c>
      <c r="AJ102" s="18">
        <v>0.12130364959699053</v>
      </c>
      <c r="AK102" s="18">
        <v>0.1164885581936089</v>
      </c>
      <c r="AL102" s="18">
        <v>0.11156237148475763</v>
      </c>
      <c r="AM102" s="18">
        <v>9.3235613235526732E-2</v>
      </c>
      <c r="AN102" s="18">
        <v>8.2767088118200161E-2</v>
      </c>
      <c r="AP102" s="49" t="s">
        <v>39</v>
      </c>
      <c r="AQ102" s="18">
        <v>1.0517462988889219E-2</v>
      </c>
      <c r="AR102" s="18">
        <v>8.0084088946393919E-3</v>
      </c>
      <c r="AS102" s="18">
        <v>7.5208262750134126E-3</v>
      </c>
      <c r="AT102" s="18">
        <v>8.3871761899398413E-3</v>
      </c>
      <c r="AU102" s="18">
        <v>8.4787402328415796E-3</v>
      </c>
      <c r="AV102" s="18">
        <v>8.0182627382552989E-3</v>
      </c>
      <c r="AW102" s="18">
        <v>7.7801062831108162E-3</v>
      </c>
    </row>
    <row r="103" spans="2:52" s="55" customFormat="1" x14ac:dyDescent="0.2">
      <c r="B103" s="53"/>
      <c r="C103" s="49" t="s">
        <v>38</v>
      </c>
      <c r="D103" s="54" t="s">
        <v>0</v>
      </c>
      <c r="E103" s="59"/>
      <c r="F103" s="49" t="s">
        <v>40</v>
      </c>
      <c r="G103" s="17">
        <v>416837</v>
      </c>
      <c r="H103" s="17">
        <v>299923</v>
      </c>
      <c r="I103" s="17">
        <v>230312</v>
      </c>
      <c r="J103" s="17">
        <v>240552</v>
      </c>
      <c r="K103" s="17">
        <v>213052</v>
      </c>
      <c r="L103" s="17">
        <v>167082</v>
      </c>
      <c r="M103" s="17">
        <v>132594</v>
      </c>
      <c r="O103" s="49" t="s">
        <v>40</v>
      </c>
      <c r="P103" s="60">
        <v>2.9</v>
      </c>
      <c r="Q103" s="60">
        <v>4</v>
      </c>
      <c r="R103" s="60">
        <v>4.5</v>
      </c>
      <c r="S103" s="60">
        <v>4.9000000000000004</v>
      </c>
      <c r="T103" s="60">
        <v>5.0999999999999996</v>
      </c>
      <c r="U103" s="60">
        <v>6.2</v>
      </c>
      <c r="V103" s="60">
        <v>6.8</v>
      </c>
      <c r="X103" s="49" t="s">
        <v>40</v>
      </c>
      <c r="Y103" s="17">
        <v>24176.546000000002</v>
      </c>
      <c r="Z103" s="17">
        <v>23993.84</v>
      </c>
      <c r="AA103" s="17">
        <v>20728.080000000002</v>
      </c>
      <c r="AB103" s="17">
        <v>23574.096000000001</v>
      </c>
      <c r="AC103" s="17">
        <v>21731.304</v>
      </c>
      <c r="AD103" s="17">
        <v>20718.168000000001</v>
      </c>
      <c r="AE103" s="17">
        <v>18032.784</v>
      </c>
      <c r="AG103" s="49" t="s">
        <v>40</v>
      </c>
      <c r="AH103" s="18">
        <v>0.12933937277213467</v>
      </c>
      <c r="AI103" s="18">
        <v>9.1008260209651901E-2</v>
      </c>
      <c r="AJ103" s="18">
        <v>6.8991651037262236E-2</v>
      </c>
      <c r="AK103" s="18">
        <v>7.1488666666468539E-2</v>
      </c>
      <c r="AL103" s="18">
        <v>6.3721726646677482E-2</v>
      </c>
      <c r="AM103" s="18">
        <v>5.1618480109142675E-2</v>
      </c>
      <c r="AN103" s="18">
        <v>4.1882140975474783E-2</v>
      </c>
      <c r="AP103" s="49" t="s">
        <v>40</v>
      </c>
      <c r="AQ103" s="18">
        <v>8.2777198574166197E-3</v>
      </c>
      <c r="AR103" s="18">
        <v>7.2806608167721521E-3</v>
      </c>
      <c r="AS103" s="18">
        <v>6.2092485933536012E-3</v>
      </c>
      <c r="AT103" s="18">
        <v>7.0058893333139168E-3</v>
      </c>
      <c r="AU103" s="18">
        <v>6.4996161179611024E-3</v>
      </c>
      <c r="AV103" s="18">
        <v>6.4006915335336921E-3</v>
      </c>
      <c r="AW103" s="18">
        <v>5.6959711726645703E-3</v>
      </c>
    </row>
    <row r="104" spans="2:52" s="55" customFormat="1" x14ac:dyDescent="0.2">
      <c r="B104" s="53"/>
      <c r="C104" s="49" t="s">
        <v>38</v>
      </c>
      <c r="D104" s="54" t="s">
        <v>0</v>
      </c>
      <c r="F104" s="49" t="s">
        <v>41</v>
      </c>
      <c r="G104" s="17">
        <v>476258</v>
      </c>
      <c r="H104" s="17">
        <v>468278</v>
      </c>
      <c r="I104" s="17">
        <v>395876</v>
      </c>
      <c r="J104" s="17">
        <v>347439</v>
      </c>
      <c r="K104" s="17">
        <v>318641</v>
      </c>
      <c r="L104" s="17">
        <v>270886</v>
      </c>
      <c r="M104" s="17">
        <v>259624</v>
      </c>
      <c r="O104" s="49" t="s">
        <v>41</v>
      </c>
      <c r="P104" s="60">
        <v>2.7</v>
      </c>
      <c r="Q104" s="60">
        <v>2.9</v>
      </c>
      <c r="R104" s="60">
        <v>3.3</v>
      </c>
      <c r="S104" s="60">
        <v>3.6</v>
      </c>
      <c r="T104" s="60">
        <v>4.2</v>
      </c>
      <c r="U104" s="60">
        <v>4.7</v>
      </c>
      <c r="V104" s="60">
        <v>4.7</v>
      </c>
      <c r="X104" s="49" t="s">
        <v>41</v>
      </c>
      <c r="Y104" s="17">
        <v>25717.932000000001</v>
      </c>
      <c r="Z104" s="17">
        <v>27160.124</v>
      </c>
      <c r="AA104" s="17">
        <v>26127.815999999995</v>
      </c>
      <c r="AB104" s="17">
        <v>25015.608000000004</v>
      </c>
      <c r="AC104" s="17">
        <v>26765.843999999997</v>
      </c>
      <c r="AD104" s="17">
        <v>25463.284</v>
      </c>
      <c r="AE104" s="17">
        <v>24404.656000000003</v>
      </c>
      <c r="AG104" s="49" t="s">
        <v>41</v>
      </c>
      <c r="AH104" s="18">
        <v>0.14777697516705887</v>
      </c>
      <c r="AI104" s="18">
        <v>0.1420936909621982</v>
      </c>
      <c r="AJ104" s="18">
        <v>0.11858756315792154</v>
      </c>
      <c r="AK104" s="18">
        <v>0.10325397775920035</v>
      </c>
      <c r="AL104" s="18">
        <v>9.5302342622570826E-2</v>
      </c>
      <c r="AM104" s="18">
        <v>8.3687791640303696E-2</v>
      </c>
      <c r="AN104" s="18">
        <v>8.2006794942581604E-2</v>
      </c>
      <c r="AP104" s="49" t="s">
        <v>41</v>
      </c>
      <c r="AQ104" s="18">
        <v>8.8666185100235318E-3</v>
      </c>
      <c r="AR104" s="18">
        <v>8.2414340758074963E-3</v>
      </c>
      <c r="AS104" s="18">
        <v>7.8267791684228216E-3</v>
      </c>
      <c r="AT104" s="18">
        <v>7.4342863986624251E-3</v>
      </c>
      <c r="AU104" s="18">
        <v>8.0053967802959508E-3</v>
      </c>
      <c r="AV104" s="18">
        <v>7.8666524141885481E-3</v>
      </c>
      <c r="AW104" s="18">
        <v>7.7086387246026707E-3</v>
      </c>
    </row>
    <row r="105" spans="2:52" s="55" customFormat="1" x14ac:dyDescent="0.2">
      <c r="B105" s="53"/>
      <c r="C105" s="49" t="s">
        <v>38</v>
      </c>
      <c r="D105" s="54" t="s">
        <v>0</v>
      </c>
      <c r="E105" s="59"/>
      <c r="F105" s="49" t="s">
        <v>42</v>
      </c>
      <c r="G105" s="17">
        <v>2141275</v>
      </c>
      <c r="H105" s="17">
        <v>2338536</v>
      </c>
      <c r="I105" s="17">
        <v>2537440</v>
      </c>
      <c r="J105" s="17">
        <v>2625486</v>
      </c>
      <c r="K105" s="17">
        <v>2651828</v>
      </c>
      <c r="L105" s="17">
        <v>2664187</v>
      </c>
      <c r="M105" s="17">
        <v>2644229</v>
      </c>
      <c r="O105" s="49" t="s">
        <v>42</v>
      </c>
      <c r="P105" s="60">
        <v>0.8</v>
      </c>
      <c r="Q105" s="60">
        <v>0.8</v>
      </c>
      <c r="R105" s="60">
        <v>0.8</v>
      </c>
      <c r="S105" s="60">
        <v>0.9</v>
      </c>
      <c r="T105" s="60">
        <v>0.9</v>
      </c>
      <c r="U105" s="60">
        <v>1</v>
      </c>
      <c r="V105" s="60">
        <v>1.2</v>
      </c>
      <c r="X105" s="49" t="s">
        <v>42</v>
      </c>
      <c r="Y105" s="17">
        <v>34260.400000000001</v>
      </c>
      <c r="Z105" s="17">
        <v>37416.576000000001</v>
      </c>
      <c r="AA105" s="17">
        <v>40599.040000000001</v>
      </c>
      <c r="AB105" s="17">
        <v>47258.748</v>
      </c>
      <c r="AC105" s="17">
        <v>47732.904000000002</v>
      </c>
      <c r="AD105" s="17">
        <v>53283.74</v>
      </c>
      <c r="AE105" s="17">
        <v>63461.495999999999</v>
      </c>
      <c r="AG105" s="49" t="s">
        <v>42</v>
      </c>
      <c r="AH105" s="18">
        <v>0.66441118574563363</v>
      </c>
      <c r="AI105" s="18">
        <v>0.70960244061855382</v>
      </c>
      <c r="AJ105" s="18">
        <v>0.7601087872450879</v>
      </c>
      <c r="AK105" s="18">
        <v>0.78025746404719076</v>
      </c>
      <c r="AL105" s="18">
        <v>0.79313528589267157</v>
      </c>
      <c r="AM105" s="18">
        <v>0.82307659512416953</v>
      </c>
      <c r="AN105" s="18">
        <v>0.83522611693921822</v>
      </c>
      <c r="AP105" s="49" t="s">
        <v>42</v>
      </c>
      <c r="AQ105" s="18">
        <v>1.4617046086403941E-2</v>
      </c>
      <c r="AR105" s="18">
        <v>1.1353639049896861E-2</v>
      </c>
      <c r="AS105" s="18">
        <v>1.2161740595921407E-2</v>
      </c>
      <c r="AT105" s="18">
        <v>1.4044634352849434E-2</v>
      </c>
      <c r="AU105" s="18">
        <v>1.4276435146068089E-2</v>
      </c>
      <c r="AV105" s="18">
        <v>1.6461531902483392E-2</v>
      </c>
      <c r="AW105" s="18">
        <v>2.0045426806541235E-2</v>
      </c>
    </row>
    <row r="106" spans="2:52" s="55" customFormat="1" x14ac:dyDescent="0.2">
      <c r="B106" s="53"/>
      <c r="C106" s="46" t="s">
        <v>38</v>
      </c>
      <c r="D106" s="58" t="s">
        <v>1</v>
      </c>
      <c r="E106" s="59"/>
      <c r="F106" s="46" t="s">
        <v>5</v>
      </c>
      <c r="G106" s="16">
        <v>4129751</v>
      </c>
      <c r="H106" s="16">
        <v>4210618</v>
      </c>
      <c r="I106" s="16">
        <v>4324953</v>
      </c>
      <c r="J106" s="16">
        <v>4444298</v>
      </c>
      <c r="K106" s="16">
        <v>4571462</v>
      </c>
      <c r="L106" s="16">
        <v>4701334</v>
      </c>
      <c r="M106" s="16">
        <v>4775607</v>
      </c>
      <c r="O106" s="46" t="s">
        <v>5</v>
      </c>
      <c r="P106" s="60">
        <v>0.4</v>
      </c>
      <c r="Q106" s="60">
        <v>0.5</v>
      </c>
      <c r="R106" s="60">
        <v>0.7</v>
      </c>
      <c r="S106" s="60">
        <v>0.4</v>
      </c>
      <c r="T106" s="60">
        <v>0.4</v>
      </c>
      <c r="U106" s="60">
        <v>0.5</v>
      </c>
      <c r="V106" s="60">
        <v>0.8</v>
      </c>
      <c r="X106" s="46" t="s">
        <v>5</v>
      </c>
      <c r="Y106" s="16">
        <v>33038.008000000002</v>
      </c>
      <c r="Z106" s="16">
        <v>42106.18</v>
      </c>
      <c r="AA106" s="16">
        <v>60549.34199999999</v>
      </c>
      <c r="AB106" s="16">
        <v>35554.384000000005</v>
      </c>
      <c r="AC106" s="16">
        <v>36571.696000000004</v>
      </c>
      <c r="AD106" s="16">
        <v>47013.34</v>
      </c>
      <c r="AE106" s="16">
        <v>76409.712</v>
      </c>
      <c r="AG106" s="46" t="s">
        <v>5</v>
      </c>
      <c r="AH106" s="61"/>
      <c r="AI106" s="61"/>
      <c r="AJ106" s="61"/>
      <c r="AK106" s="61"/>
      <c r="AL106" s="61"/>
      <c r="AM106" s="61"/>
      <c r="AN106" s="61"/>
      <c r="AP106" s="46" t="s">
        <v>5</v>
      </c>
      <c r="AQ106" s="18"/>
      <c r="AR106" s="18"/>
      <c r="AS106" s="18"/>
      <c r="AT106" s="18"/>
      <c r="AU106" s="18"/>
      <c r="AV106" s="18"/>
      <c r="AW106" s="18"/>
    </row>
    <row r="107" spans="2:52" s="55" customFormat="1" x14ac:dyDescent="0.2">
      <c r="B107" s="53"/>
      <c r="C107" s="49" t="s">
        <v>38</v>
      </c>
      <c r="D107" s="54" t="s">
        <v>1</v>
      </c>
      <c r="E107" s="59"/>
      <c r="F107" s="49" t="s">
        <v>39</v>
      </c>
      <c r="G107" s="17">
        <v>1409284</v>
      </c>
      <c r="H107" s="17">
        <v>1345841</v>
      </c>
      <c r="I107" s="17">
        <v>1316391</v>
      </c>
      <c r="J107" s="17">
        <v>1353381</v>
      </c>
      <c r="K107" s="17">
        <v>1260314</v>
      </c>
      <c r="L107" s="17">
        <v>1286216</v>
      </c>
      <c r="M107" s="17">
        <v>1219079</v>
      </c>
      <c r="O107" s="49" t="s">
        <v>39</v>
      </c>
      <c r="P107" s="60">
        <v>2</v>
      </c>
      <c r="Q107" s="60">
        <v>2.2999999999999998</v>
      </c>
      <c r="R107" s="60">
        <v>2</v>
      </c>
      <c r="S107" s="60">
        <v>1.7</v>
      </c>
      <c r="T107" s="60">
        <v>2.4</v>
      </c>
      <c r="U107" s="60">
        <v>2</v>
      </c>
      <c r="V107" s="60">
        <v>2.7</v>
      </c>
      <c r="X107" s="49" t="s">
        <v>39</v>
      </c>
      <c r="Y107" s="17">
        <v>56371.360000000001</v>
      </c>
      <c r="Z107" s="17">
        <v>61908.685999999994</v>
      </c>
      <c r="AA107" s="17">
        <v>52655.64</v>
      </c>
      <c r="AB107" s="17">
        <v>46014.953999999998</v>
      </c>
      <c r="AC107" s="17">
        <v>60495.072</v>
      </c>
      <c r="AD107" s="17">
        <v>51448.639999999999</v>
      </c>
      <c r="AE107" s="17">
        <v>65830.266000000003</v>
      </c>
      <c r="AG107" s="49" t="s">
        <v>39</v>
      </c>
      <c r="AH107" s="19">
        <v>0.34125156698309411</v>
      </c>
      <c r="AI107" s="19">
        <v>0.31963027755070633</v>
      </c>
      <c r="AJ107" s="19">
        <v>0.30437116888900295</v>
      </c>
      <c r="AK107" s="19">
        <v>0.30452075895900771</v>
      </c>
      <c r="AL107" s="19">
        <v>0.27569167150465212</v>
      </c>
      <c r="AM107" s="19">
        <v>0.27358532705823496</v>
      </c>
      <c r="AN107" s="19">
        <v>0.25527205232758893</v>
      </c>
      <c r="AP107" s="49" t="s">
        <v>39</v>
      </c>
      <c r="AQ107" s="18">
        <v>1.2967559545357577E-2</v>
      </c>
      <c r="AR107" s="18">
        <v>1.4702992767332491E-2</v>
      </c>
      <c r="AS107" s="18">
        <v>1.2174846755560118E-2</v>
      </c>
      <c r="AT107" s="18">
        <v>1.0353705804606261E-2</v>
      </c>
      <c r="AU107" s="18">
        <v>1.3233200232223302E-2</v>
      </c>
      <c r="AV107" s="18">
        <v>1.0943413082329399E-2</v>
      </c>
      <c r="AW107" s="18">
        <v>1.3784690825689803E-2</v>
      </c>
    </row>
    <row r="108" spans="2:52" s="55" customFormat="1" x14ac:dyDescent="0.2">
      <c r="B108" s="53"/>
      <c r="C108" s="49" t="s">
        <v>38</v>
      </c>
      <c r="D108" s="54" t="s">
        <v>1</v>
      </c>
      <c r="E108" s="59"/>
      <c r="F108" s="49" t="s">
        <v>40</v>
      </c>
      <c r="G108" s="17">
        <v>1088207</v>
      </c>
      <c r="H108" s="17">
        <v>926391</v>
      </c>
      <c r="I108" s="17">
        <v>901315</v>
      </c>
      <c r="J108" s="17">
        <v>966128</v>
      </c>
      <c r="K108" s="17">
        <v>840477</v>
      </c>
      <c r="L108" s="17">
        <v>851589</v>
      </c>
      <c r="M108" s="17">
        <v>762956</v>
      </c>
      <c r="O108" s="49" t="s">
        <v>40</v>
      </c>
      <c r="P108" s="60">
        <v>2</v>
      </c>
      <c r="Q108" s="60">
        <v>2.8</v>
      </c>
      <c r="R108" s="60">
        <v>2.4</v>
      </c>
      <c r="S108" s="60">
        <v>2.7</v>
      </c>
      <c r="T108" s="60">
        <v>2.9</v>
      </c>
      <c r="U108" s="60">
        <v>3.1</v>
      </c>
      <c r="V108" s="60">
        <v>3.2</v>
      </c>
      <c r="X108" s="49" t="s">
        <v>40</v>
      </c>
      <c r="Y108" s="17">
        <v>43528.28</v>
      </c>
      <c r="Z108" s="17">
        <v>51877.895999999993</v>
      </c>
      <c r="AA108" s="17">
        <v>43263.12</v>
      </c>
      <c r="AB108" s="17">
        <v>52170.912000000004</v>
      </c>
      <c r="AC108" s="17">
        <v>48747.665999999997</v>
      </c>
      <c r="AD108" s="17">
        <v>52798.517999999996</v>
      </c>
      <c r="AE108" s="17">
        <v>48829.184000000001</v>
      </c>
      <c r="AG108" s="49" t="s">
        <v>40</v>
      </c>
      <c r="AH108" s="19">
        <v>0.26350426454282594</v>
      </c>
      <c r="AI108" s="19">
        <v>0.22001307171536338</v>
      </c>
      <c r="AJ108" s="19">
        <v>0.20839879647247034</v>
      </c>
      <c r="AK108" s="19">
        <v>0.2173859628674765</v>
      </c>
      <c r="AL108" s="19">
        <v>0.18385299932494242</v>
      </c>
      <c r="AM108" s="19">
        <v>0.18113773665091654</v>
      </c>
      <c r="AN108" s="19">
        <v>0.1597610523646523</v>
      </c>
      <c r="AP108" s="49" t="s">
        <v>40</v>
      </c>
      <c r="AQ108" s="18">
        <v>1.0540170581713037E-2</v>
      </c>
      <c r="AR108" s="18">
        <v>1.232073201606035E-2</v>
      </c>
      <c r="AS108" s="18">
        <v>1.0003142230678577E-2</v>
      </c>
      <c r="AT108" s="18">
        <v>1.1738841994843732E-2</v>
      </c>
      <c r="AU108" s="18">
        <v>1.0663473960846661E-2</v>
      </c>
      <c r="AV108" s="18">
        <v>1.1230539672356826E-2</v>
      </c>
      <c r="AW108" s="18">
        <v>1.0224707351337747E-2</v>
      </c>
    </row>
    <row r="109" spans="2:52" s="55" customFormat="1" x14ac:dyDescent="0.2">
      <c r="B109" s="53"/>
      <c r="C109" s="49" t="s">
        <v>38</v>
      </c>
      <c r="D109" s="54" t="s">
        <v>1</v>
      </c>
      <c r="F109" s="49" t="s">
        <v>41</v>
      </c>
      <c r="G109" s="17">
        <v>1117386</v>
      </c>
      <c r="H109" s="17">
        <v>1230992</v>
      </c>
      <c r="I109" s="17">
        <v>1224285</v>
      </c>
      <c r="J109" s="17">
        <v>1240542</v>
      </c>
      <c r="K109" s="17">
        <v>1181975</v>
      </c>
      <c r="L109" s="17">
        <v>1174297</v>
      </c>
      <c r="M109" s="17">
        <v>1174736</v>
      </c>
      <c r="O109" s="49" t="s">
        <v>41</v>
      </c>
      <c r="P109" s="60">
        <v>2</v>
      </c>
      <c r="Q109" s="60">
        <v>2.2999999999999998</v>
      </c>
      <c r="R109" s="60">
        <v>2</v>
      </c>
      <c r="S109" s="60">
        <v>1.7</v>
      </c>
      <c r="T109" s="60">
        <v>2.4</v>
      </c>
      <c r="U109" s="60">
        <v>2</v>
      </c>
      <c r="V109" s="60">
        <v>2.7</v>
      </c>
      <c r="X109" s="49" t="s">
        <v>41</v>
      </c>
      <c r="Y109" s="17">
        <v>44695.44</v>
      </c>
      <c r="Z109" s="17">
        <v>56625.631999999991</v>
      </c>
      <c r="AA109" s="17">
        <v>48971.4</v>
      </c>
      <c r="AB109" s="17">
        <v>42178.428</v>
      </c>
      <c r="AC109" s="17">
        <v>56734.8</v>
      </c>
      <c r="AD109" s="17">
        <v>46971.88</v>
      </c>
      <c r="AE109" s="17">
        <v>63435.744000000006</v>
      </c>
      <c r="AG109" s="49" t="s">
        <v>41</v>
      </c>
      <c r="AH109" s="19">
        <v>0.27056982370123528</v>
      </c>
      <c r="AI109" s="19">
        <v>0.29235423398655497</v>
      </c>
      <c r="AJ109" s="19">
        <v>0.28307475248863978</v>
      </c>
      <c r="AK109" s="19">
        <v>0.2791311473713059</v>
      </c>
      <c r="AL109" s="19">
        <v>0.25855514056553464</v>
      </c>
      <c r="AM109" s="19">
        <v>0.249779530660872</v>
      </c>
      <c r="AN109" s="19">
        <v>0.24598674053371644</v>
      </c>
      <c r="AP109" s="49" t="s">
        <v>41</v>
      </c>
      <c r="AQ109" s="18">
        <v>1.0822792948049411E-2</v>
      </c>
      <c r="AR109" s="18">
        <v>1.3448294763381528E-2</v>
      </c>
      <c r="AS109" s="18">
        <v>1.1322990099545592E-2</v>
      </c>
      <c r="AT109" s="18">
        <v>9.4904590106244004E-3</v>
      </c>
      <c r="AU109" s="18">
        <v>1.2410646747145662E-2</v>
      </c>
      <c r="AV109" s="18">
        <v>9.9911812264348795E-3</v>
      </c>
      <c r="AW109" s="18">
        <v>1.3283283988820688E-2</v>
      </c>
    </row>
    <row r="110" spans="2:52" s="55" customFormat="1" x14ac:dyDescent="0.2">
      <c r="B110" s="53"/>
      <c r="C110" s="49" t="s">
        <v>38</v>
      </c>
      <c r="D110" s="54" t="s">
        <v>1</v>
      </c>
      <c r="E110" s="59"/>
      <c r="F110" s="49" t="s">
        <v>42</v>
      </c>
      <c r="G110" s="17">
        <v>1603081</v>
      </c>
      <c r="H110" s="17">
        <v>1633785</v>
      </c>
      <c r="I110" s="17">
        <v>1784277</v>
      </c>
      <c r="J110" s="17">
        <v>1850375</v>
      </c>
      <c r="K110" s="17">
        <v>2129173</v>
      </c>
      <c r="L110" s="17">
        <v>2240821</v>
      </c>
      <c r="M110" s="17">
        <v>2381792</v>
      </c>
      <c r="O110" s="49" t="s">
        <v>42</v>
      </c>
      <c r="P110" s="60">
        <v>1.5</v>
      </c>
      <c r="Q110" s="60">
        <v>1.7</v>
      </c>
      <c r="R110" s="60">
        <v>1.6</v>
      </c>
      <c r="S110" s="60">
        <v>1.7</v>
      </c>
      <c r="T110" s="60">
        <v>1.8</v>
      </c>
      <c r="U110" s="60">
        <v>1.5</v>
      </c>
      <c r="V110" s="60">
        <v>1.7</v>
      </c>
      <c r="X110" s="49" t="s">
        <v>42</v>
      </c>
      <c r="Y110" s="17">
        <v>48092.43</v>
      </c>
      <c r="Z110" s="17">
        <v>55548.69</v>
      </c>
      <c r="AA110" s="17">
        <v>57096.864000000001</v>
      </c>
      <c r="AB110" s="17">
        <v>62912.75</v>
      </c>
      <c r="AC110" s="17">
        <v>76650.228000000003</v>
      </c>
      <c r="AD110" s="17">
        <v>67224.63</v>
      </c>
      <c r="AE110" s="17">
        <v>80980.928</v>
      </c>
      <c r="AG110" s="49" t="s">
        <v>42</v>
      </c>
      <c r="AH110" s="19">
        <v>0.38817860931567061</v>
      </c>
      <c r="AI110" s="19">
        <v>0.3880154884627387</v>
      </c>
      <c r="AJ110" s="19">
        <v>0.41255407862235727</v>
      </c>
      <c r="AK110" s="19">
        <v>0.41634809366968639</v>
      </c>
      <c r="AL110" s="19">
        <v>0.46575318792981324</v>
      </c>
      <c r="AM110" s="19">
        <v>0.47663514228089304</v>
      </c>
      <c r="AN110" s="19">
        <v>0.49874120713869463</v>
      </c>
      <c r="AP110" s="49" t="s">
        <v>42</v>
      </c>
      <c r="AQ110" s="18">
        <v>1.1645358279470117E-2</v>
      </c>
      <c r="AR110" s="18">
        <v>1.3192526607733115E-2</v>
      </c>
      <c r="AS110" s="18">
        <v>1.2376622358670718E-2</v>
      </c>
      <c r="AT110" s="18">
        <v>1.0825050435411846E-2</v>
      </c>
      <c r="AU110" s="18">
        <v>2.3287659396490662E-2</v>
      </c>
      <c r="AV110" s="18">
        <v>1.4299054268426791E-2</v>
      </c>
      <c r="AW110" s="18">
        <v>1.6957201042715617E-2</v>
      </c>
    </row>
    <row r="111" spans="2:52" s="55" customFormat="1" x14ac:dyDescent="0.2">
      <c r="B111" s="53"/>
      <c r="C111" s="46" t="s">
        <v>38</v>
      </c>
      <c r="D111" s="58" t="s">
        <v>2</v>
      </c>
      <c r="E111" s="59"/>
      <c r="F111" s="46" t="s">
        <v>5</v>
      </c>
      <c r="G111" s="16">
        <v>7459027</v>
      </c>
      <c r="H111" s="16">
        <v>7336328</v>
      </c>
      <c r="I111" s="16">
        <v>7121839</v>
      </c>
      <c r="J111" s="16">
        <v>7019289</v>
      </c>
      <c r="K111" s="16">
        <v>6887101</v>
      </c>
      <c r="L111" s="16">
        <v>6855821</v>
      </c>
      <c r="M111" s="16">
        <v>6984299</v>
      </c>
      <c r="N111" s="62"/>
      <c r="O111" s="46" t="s">
        <v>5</v>
      </c>
      <c r="P111" s="60">
        <v>0.3</v>
      </c>
      <c r="Q111" s="60">
        <v>0.3</v>
      </c>
      <c r="R111" s="60">
        <v>0.3</v>
      </c>
      <c r="S111" s="60">
        <v>0.3</v>
      </c>
      <c r="T111" s="60">
        <v>0.4</v>
      </c>
      <c r="U111" s="60">
        <v>0.4</v>
      </c>
      <c r="V111" s="60">
        <v>0.7</v>
      </c>
      <c r="X111" s="46" t="s">
        <v>5</v>
      </c>
      <c r="Y111" s="16">
        <v>44754.162000000004</v>
      </c>
      <c r="Z111" s="16">
        <v>44017.968000000001</v>
      </c>
      <c r="AA111" s="16">
        <v>42731.033999999992</v>
      </c>
      <c r="AB111" s="16">
        <v>42115.733999999997</v>
      </c>
      <c r="AC111" s="16">
        <v>55096.808000000005</v>
      </c>
      <c r="AD111" s="16">
        <v>54846.568000000007</v>
      </c>
      <c r="AE111" s="16">
        <v>97780.186000000002</v>
      </c>
      <c r="AG111" s="46" t="s">
        <v>5</v>
      </c>
      <c r="AH111" s="61"/>
      <c r="AI111" s="61"/>
      <c r="AJ111" s="61"/>
      <c r="AK111" s="61"/>
      <c r="AL111" s="61"/>
      <c r="AM111" s="61"/>
      <c r="AN111" s="61"/>
      <c r="AP111" s="46" t="s">
        <v>5</v>
      </c>
      <c r="AQ111" s="18"/>
      <c r="AR111" s="18"/>
      <c r="AS111" s="18"/>
      <c r="AT111" s="18"/>
      <c r="AU111" s="18"/>
      <c r="AV111" s="18"/>
      <c r="AW111" s="18"/>
    </row>
    <row r="112" spans="2:52" s="55" customFormat="1" x14ac:dyDescent="0.2">
      <c r="B112" s="53"/>
      <c r="C112" s="49" t="s">
        <v>38</v>
      </c>
      <c r="D112" s="54" t="s">
        <v>2</v>
      </c>
      <c r="E112" s="59"/>
      <c r="F112" s="49" t="s">
        <v>39</v>
      </c>
      <c r="G112" s="17">
        <v>2347774</v>
      </c>
      <c r="H112" s="17">
        <v>2031276</v>
      </c>
      <c r="I112" s="17">
        <v>1879622</v>
      </c>
      <c r="J112" s="17">
        <v>1807594</v>
      </c>
      <c r="K112" s="17">
        <v>1625888</v>
      </c>
      <c r="L112" s="17">
        <v>1656877</v>
      </c>
      <c r="M112" s="17">
        <v>1550849</v>
      </c>
      <c r="N112" s="62"/>
      <c r="O112" s="49" t="s">
        <v>39</v>
      </c>
      <c r="P112" s="60">
        <v>1.3</v>
      </c>
      <c r="Q112" s="60">
        <v>1.5</v>
      </c>
      <c r="R112" s="60">
        <v>1.6</v>
      </c>
      <c r="S112" s="60">
        <v>1.8</v>
      </c>
      <c r="T112" s="60">
        <v>2</v>
      </c>
      <c r="U112" s="60">
        <v>2.2000000000000002</v>
      </c>
      <c r="V112" s="60">
        <v>2.2000000000000002</v>
      </c>
      <c r="X112" s="49" t="s">
        <v>39</v>
      </c>
      <c r="Y112" s="17">
        <v>61042.124000000003</v>
      </c>
      <c r="Z112" s="17">
        <v>60938.28</v>
      </c>
      <c r="AA112" s="17">
        <v>60147.904000000002</v>
      </c>
      <c r="AB112" s="17">
        <v>65073.384000000005</v>
      </c>
      <c r="AC112" s="17">
        <v>65035.519999999997</v>
      </c>
      <c r="AD112" s="17">
        <v>72902.588000000003</v>
      </c>
      <c r="AE112" s="17">
        <v>68237.356</v>
      </c>
      <c r="AG112" s="49" t="s">
        <v>39</v>
      </c>
      <c r="AH112" s="19">
        <v>0.31475606670950512</v>
      </c>
      <c r="AI112" s="19">
        <v>0.27687911445616936</v>
      </c>
      <c r="AJ112" s="19">
        <v>0.2639236860030113</v>
      </c>
      <c r="AK112" s="19">
        <v>0.25751810475391451</v>
      </c>
      <c r="AL112" s="19">
        <v>0.23607726966687434</v>
      </c>
      <c r="AM112" s="19">
        <v>0.24167448362493713</v>
      </c>
      <c r="AN112" s="19">
        <v>0.22204791060634718</v>
      </c>
      <c r="AP112" s="49" t="s">
        <v>39</v>
      </c>
      <c r="AQ112" s="18">
        <v>5.6656092007710927E-3</v>
      </c>
      <c r="AR112" s="18">
        <v>5.5375822891233877E-3</v>
      </c>
      <c r="AS112" s="18">
        <v>8.4455579520963612E-3</v>
      </c>
      <c r="AT112" s="18">
        <v>9.2706517711409232E-3</v>
      </c>
      <c r="AU112" s="18">
        <v>9.4430907866749729E-3</v>
      </c>
      <c r="AV112" s="18">
        <v>1.3050422115746606E-2</v>
      </c>
      <c r="AW112" s="18">
        <v>9.770108066679278E-3</v>
      </c>
    </row>
    <row r="113" spans="2:49" s="55" customFormat="1" x14ac:dyDescent="0.2">
      <c r="B113" s="53"/>
      <c r="C113" s="49" t="s">
        <v>38</v>
      </c>
      <c r="D113" s="54" t="s">
        <v>2</v>
      </c>
      <c r="E113" s="59"/>
      <c r="F113" s="49" t="s">
        <v>40</v>
      </c>
      <c r="G113" s="17">
        <v>1997008</v>
      </c>
      <c r="H113" s="17">
        <v>1612345</v>
      </c>
      <c r="I113" s="17">
        <v>1443597</v>
      </c>
      <c r="J113" s="17">
        <v>1417417</v>
      </c>
      <c r="K113" s="17">
        <v>1230767</v>
      </c>
      <c r="L113" s="17">
        <v>1234521</v>
      </c>
      <c r="M113" s="17">
        <v>1137224</v>
      </c>
      <c r="N113" s="62"/>
      <c r="O113" s="49" t="s">
        <v>40</v>
      </c>
      <c r="P113" s="60">
        <v>1.5</v>
      </c>
      <c r="Q113" s="60">
        <v>1.7</v>
      </c>
      <c r="R113" s="60">
        <v>2</v>
      </c>
      <c r="S113" s="60">
        <v>2.2999999999999998</v>
      </c>
      <c r="T113" s="60">
        <v>2.6</v>
      </c>
      <c r="U113" s="60">
        <v>2.8</v>
      </c>
      <c r="V113" s="60">
        <v>2.9</v>
      </c>
      <c r="X113" s="49" t="s">
        <v>40</v>
      </c>
      <c r="Y113" s="17">
        <v>59910.239999999998</v>
      </c>
      <c r="Z113" s="17">
        <v>54819.73</v>
      </c>
      <c r="AA113" s="17">
        <v>57743.88</v>
      </c>
      <c r="AB113" s="17">
        <v>65201.181999999993</v>
      </c>
      <c r="AC113" s="17">
        <v>63999.884000000005</v>
      </c>
      <c r="AD113" s="17">
        <v>69133.175999999992</v>
      </c>
      <c r="AE113" s="17">
        <v>65958.991999999998</v>
      </c>
      <c r="AG113" s="49" t="s">
        <v>40</v>
      </c>
      <c r="AH113" s="19">
        <v>0.26773036215045204</v>
      </c>
      <c r="AI113" s="19">
        <v>0.21977547895895602</v>
      </c>
      <c r="AJ113" s="19">
        <v>0.20270003295497133</v>
      </c>
      <c r="AK113" s="19">
        <v>0.20193170561861751</v>
      </c>
      <c r="AL113" s="19">
        <v>0.17870610580562127</v>
      </c>
      <c r="AM113" s="19">
        <v>0.18006902455592116</v>
      </c>
      <c r="AN113" s="19">
        <v>0.16282578967481204</v>
      </c>
      <c r="AP113" s="49" t="s">
        <v>40</v>
      </c>
      <c r="AQ113" s="18">
        <v>8.0319108645135612E-3</v>
      </c>
      <c r="AR113" s="18">
        <v>7.4723662846045043E-3</v>
      </c>
      <c r="AS113" s="18">
        <v>7.7026012522889101E-3</v>
      </c>
      <c r="AT113" s="18">
        <v>8.884995047219171E-3</v>
      </c>
      <c r="AU113" s="18">
        <v>9.2927175018923062E-3</v>
      </c>
      <c r="AV113" s="18">
        <v>1.0083865375131585E-2</v>
      </c>
      <c r="AW113" s="18">
        <v>9.4438958011390985E-3</v>
      </c>
    </row>
    <row r="114" spans="2:49" s="55" customFormat="1" x14ac:dyDescent="0.2">
      <c r="B114" s="53"/>
      <c r="C114" s="49" t="s">
        <v>38</v>
      </c>
      <c r="D114" s="54" t="s">
        <v>2</v>
      </c>
      <c r="F114" s="49" t="s">
        <v>41</v>
      </c>
      <c r="G114" s="17">
        <v>2650099</v>
      </c>
      <c r="H114" s="17">
        <v>2834297</v>
      </c>
      <c r="I114" s="17">
        <v>2626393</v>
      </c>
      <c r="J114" s="17">
        <v>2446810</v>
      </c>
      <c r="K114" s="17">
        <v>2342761</v>
      </c>
      <c r="L114" s="17">
        <v>2414517</v>
      </c>
      <c r="M114" s="17">
        <v>2467836</v>
      </c>
      <c r="N114" s="62"/>
      <c r="O114" s="49" t="s">
        <v>41</v>
      </c>
      <c r="P114" s="60">
        <v>1.3</v>
      </c>
      <c r="Q114" s="60">
        <v>1.5</v>
      </c>
      <c r="R114" s="60">
        <v>1.3</v>
      </c>
      <c r="S114" s="60">
        <v>1.5</v>
      </c>
      <c r="T114" s="60">
        <v>1.7</v>
      </c>
      <c r="U114" s="60">
        <v>1.8</v>
      </c>
      <c r="V114" s="60">
        <v>1.9</v>
      </c>
      <c r="X114" s="49" t="s">
        <v>41</v>
      </c>
      <c r="Y114" s="17">
        <v>68902.574000000008</v>
      </c>
      <c r="Z114" s="17">
        <v>85028.91</v>
      </c>
      <c r="AA114" s="17">
        <v>68286.217999999993</v>
      </c>
      <c r="AB114" s="17">
        <v>73404.3</v>
      </c>
      <c r="AC114" s="17">
        <v>79653.873999999996</v>
      </c>
      <c r="AD114" s="17">
        <v>86922.612000000008</v>
      </c>
      <c r="AE114" s="17">
        <v>93777.767999999982</v>
      </c>
      <c r="AG114" s="49" t="s">
        <v>41</v>
      </c>
      <c r="AH114" s="19">
        <v>0.35528749259119186</v>
      </c>
      <c r="AI114" s="19">
        <v>0.38633727935828388</v>
      </c>
      <c r="AJ114" s="19">
        <v>0.36878017040261651</v>
      </c>
      <c r="AK114" s="19">
        <v>0.34858373832449413</v>
      </c>
      <c r="AL114" s="19">
        <v>0.34016649385568759</v>
      </c>
      <c r="AM114" s="19">
        <v>0.35218495348697115</v>
      </c>
      <c r="AN114" s="19">
        <v>0.3533405428375847</v>
      </c>
      <c r="AP114" s="49" t="s">
        <v>41</v>
      </c>
      <c r="AQ114" s="18">
        <v>6.395174866641453E-3</v>
      </c>
      <c r="AR114" s="18">
        <v>7.7267455871656773E-3</v>
      </c>
      <c r="AS114" s="18">
        <v>9.58828443046803E-3</v>
      </c>
      <c r="AT114" s="18">
        <v>1.0457512149734824E-2</v>
      </c>
      <c r="AU114" s="18">
        <v>1.1565660791093377E-2</v>
      </c>
      <c r="AV114" s="18">
        <v>1.197428841855702E-2</v>
      </c>
      <c r="AW114" s="18">
        <v>1.3426940627828218E-2</v>
      </c>
    </row>
    <row r="115" spans="2:49" s="55" customFormat="1" x14ac:dyDescent="0.2">
      <c r="B115" s="53"/>
      <c r="C115" s="49" t="s">
        <v>38</v>
      </c>
      <c r="D115" s="54" t="s">
        <v>2</v>
      </c>
      <c r="E115" s="59"/>
      <c r="F115" s="49" t="s">
        <v>42</v>
      </c>
      <c r="G115" s="17">
        <v>2461154</v>
      </c>
      <c r="H115" s="17">
        <v>2470755</v>
      </c>
      <c r="I115" s="17">
        <v>2615824</v>
      </c>
      <c r="J115" s="17">
        <v>2764885</v>
      </c>
      <c r="K115" s="17">
        <v>2918452</v>
      </c>
      <c r="L115" s="17">
        <v>2784427</v>
      </c>
      <c r="M115" s="17">
        <v>2965614</v>
      </c>
      <c r="N115" s="62"/>
      <c r="O115" s="49" t="s">
        <v>42</v>
      </c>
      <c r="P115" s="60">
        <v>1.3</v>
      </c>
      <c r="Q115" s="60">
        <v>1.5</v>
      </c>
      <c r="R115" s="60">
        <v>1.3</v>
      </c>
      <c r="S115" s="60">
        <v>1.5</v>
      </c>
      <c r="T115" s="60">
        <v>1.7</v>
      </c>
      <c r="U115" s="60">
        <v>1.8</v>
      </c>
      <c r="V115" s="60">
        <v>1.9</v>
      </c>
      <c r="X115" s="49" t="s">
        <v>42</v>
      </c>
      <c r="Y115" s="17">
        <v>63990.004000000001</v>
      </c>
      <c r="Z115" s="17">
        <v>74122.649999999994</v>
      </c>
      <c r="AA115" s="17">
        <v>68011.423999999999</v>
      </c>
      <c r="AB115" s="17">
        <v>82946.55</v>
      </c>
      <c r="AC115" s="17">
        <v>99227.367999999988</v>
      </c>
      <c r="AD115" s="17">
        <v>100239.37200000002</v>
      </c>
      <c r="AE115" s="17">
        <v>112693.33199999999</v>
      </c>
      <c r="AG115" s="49" t="s">
        <v>42</v>
      </c>
      <c r="AH115" s="19">
        <v>0.32995644069930302</v>
      </c>
      <c r="AI115" s="19">
        <v>0.33678360618554676</v>
      </c>
      <c r="AJ115" s="19">
        <v>0.36729614359437218</v>
      </c>
      <c r="AK115" s="19">
        <v>0.39389815692159136</v>
      </c>
      <c r="AL115" s="19">
        <v>0.42375623647743804</v>
      </c>
      <c r="AM115" s="19">
        <v>0.40614056288809175</v>
      </c>
      <c r="AN115" s="19">
        <v>0.42461154655606814</v>
      </c>
      <c r="AP115" s="49" t="s">
        <v>42</v>
      </c>
      <c r="AQ115" s="18">
        <v>5.9392159325874546E-3</v>
      </c>
      <c r="AR115" s="18">
        <v>6.7356721237109354E-3</v>
      </c>
      <c r="AS115" s="18">
        <v>9.5496997334536763E-3</v>
      </c>
      <c r="AT115" s="18">
        <v>1.181694470764774E-2</v>
      </c>
      <c r="AU115" s="18">
        <v>1.4407712040232895E-2</v>
      </c>
      <c r="AV115" s="18">
        <v>1.380877913819512E-2</v>
      </c>
      <c r="AW115" s="18">
        <v>1.6135238769130589E-2</v>
      </c>
    </row>
    <row r="116" spans="2:49" s="55" customFormat="1" x14ac:dyDescent="0.2">
      <c r="B116" s="53"/>
      <c r="C116" s="46" t="s">
        <v>38</v>
      </c>
      <c r="D116" s="58" t="s">
        <v>3</v>
      </c>
      <c r="E116" s="59"/>
      <c r="F116" s="46" t="s">
        <v>5</v>
      </c>
      <c r="G116" s="16">
        <v>7268312</v>
      </c>
      <c r="H116" s="16">
        <v>7809306</v>
      </c>
      <c r="I116" s="16">
        <v>8296267</v>
      </c>
      <c r="J116" s="16">
        <v>8911815</v>
      </c>
      <c r="K116" s="16">
        <v>9364805</v>
      </c>
      <c r="L116" s="16">
        <v>9612746</v>
      </c>
      <c r="M116" s="16">
        <v>9737479</v>
      </c>
      <c r="O116" s="46" t="s">
        <v>5</v>
      </c>
      <c r="P116" s="60">
        <v>0.3</v>
      </c>
      <c r="Q116" s="60">
        <v>0.3</v>
      </c>
      <c r="R116" s="60">
        <v>0.3</v>
      </c>
      <c r="S116" s="60">
        <v>0.3</v>
      </c>
      <c r="T116" s="60">
        <v>0.3</v>
      </c>
      <c r="U116" s="60">
        <v>0.4</v>
      </c>
      <c r="V116" s="60">
        <v>0.6</v>
      </c>
      <c r="X116" s="46" t="s">
        <v>5</v>
      </c>
      <c r="Y116" s="16">
        <v>43609.872000000003</v>
      </c>
      <c r="Z116" s="16">
        <v>46855.835999999996</v>
      </c>
      <c r="AA116" s="16">
        <v>49777.601999999999</v>
      </c>
      <c r="AB116" s="16">
        <v>53470.89</v>
      </c>
      <c r="AC116" s="16">
        <v>56188.83</v>
      </c>
      <c r="AD116" s="16">
        <v>76901.968000000008</v>
      </c>
      <c r="AE116" s="16">
        <v>116849.74799999999</v>
      </c>
      <c r="AG116" s="46" t="s">
        <v>5</v>
      </c>
      <c r="AH116" s="61"/>
      <c r="AI116" s="61"/>
      <c r="AJ116" s="61"/>
      <c r="AK116" s="61"/>
      <c r="AL116" s="61"/>
      <c r="AM116" s="61"/>
      <c r="AN116" s="61"/>
      <c r="AP116" s="46" t="s">
        <v>5</v>
      </c>
      <c r="AQ116" s="18"/>
      <c r="AR116" s="18"/>
      <c r="AS116" s="18"/>
      <c r="AT116" s="18"/>
      <c r="AU116" s="18"/>
      <c r="AV116" s="18"/>
      <c r="AW116" s="18"/>
    </row>
    <row r="117" spans="2:49" s="55" customFormat="1" x14ac:dyDescent="0.2">
      <c r="B117" s="53"/>
      <c r="C117" s="49" t="s">
        <v>38</v>
      </c>
      <c r="D117" s="54" t="s">
        <v>3</v>
      </c>
      <c r="E117" s="59"/>
      <c r="F117" s="49" t="s">
        <v>39</v>
      </c>
      <c r="G117" s="17">
        <v>1870627</v>
      </c>
      <c r="H117" s="17">
        <v>1801651</v>
      </c>
      <c r="I117" s="17">
        <v>1857953</v>
      </c>
      <c r="J117" s="17">
        <v>2061114</v>
      </c>
      <c r="K117" s="17">
        <v>2134218</v>
      </c>
      <c r="L117" s="17">
        <v>2144372</v>
      </c>
      <c r="M117" s="17">
        <v>2032570</v>
      </c>
      <c r="O117" s="49" t="s">
        <v>39</v>
      </c>
      <c r="P117" s="60">
        <v>1.5</v>
      </c>
      <c r="Q117" s="60">
        <v>1.7</v>
      </c>
      <c r="R117" s="60">
        <v>1.8</v>
      </c>
      <c r="S117" s="60">
        <v>1.6</v>
      </c>
      <c r="T117" s="60">
        <v>1.8</v>
      </c>
      <c r="U117" s="60">
        <v>1.9</v>
      </c>
      <c r="V117" s="60">
        <v>2</v>
      </c>
      <c r="X117" s="49" t="s">
        <v>39</v>
      </c>
      <c r="Y117" s="17">
        <v>56118.81</v>
      </c>
      <c r="Z117" s="17">
        <v>61256.133999999991</v>
      </c>
      <c r="AA117" s="17">
        <v>66886.308000000005</v>
      </c>
      <c r="AB117" s="17">
        <v>65955.648000000001</v>
      </c>
      <c r="AC117" s="17">
        <v>76831.847999999998</v>
      </c>
      <c r="AD117" s="17">
        <v>81486.135999999999</v>
      </c>
      <c r="AE117" s="17">
        <v>81302.8</v>
      </c>
      <c r="AG117" s="49" t="s">
        <v>39</v>
      </c>
      <c r="AH117" s="19">
        <v>0.25736746028513913</v>
      </c>
      <c r="AI117" s="19">
        <v>0.23070564785142239</v>
      </c>
      <c r="AJ117" s="19">
        <v>0.22395048278942806</v>
      </c>
      <c r="AK117" s="19">
        <v>0.23127881357501251</v>
      </c>
      <c r="AL117" s="19">
        <v>0.22789775120784683</v>
      </c>
      <c r="AM117" s="19">
        <v>0.22307590359716151</v>
      </c>
      <c r="AN117" s="19">
        <v>0.20873677879048572</v>
      </c>
      <c r="AP117" s="49" t="s">
        <v>39</v>
      </c>
      <c r="AQ117" s="18">
        <v>7.7210238085541737E-3</v>
      </c>
      <c r="AR117" s="18">
        <v>7.8439920269483612E-3</v>
      </c>
      <c r="AS117" s="18">
        <v>8.0622173804194095E-3</v>
      </c>
      <c r="AT117" s="18">
        <v>7.4009220344004008E-3</v>
      </c>
      <c r="AU117" s="18">
        <v>8.2043190434824866E-3</v>
      </c>
      <c r="AV117" s="18">
        <v>8.4768843366921365E-3</v>
      </c>
      <c r="AW117" s="18">
        <v>8.3494711516194295E-3</v>
      </c>
    </row>
    <row r="118" spans="2:49" s="55" customFormat="1" x14ac:dyDescent="0.2">
      <c r="B118" s="53"/>
      <c r="C118" s="49" t="s">
        <v>38</v>
      </c>
      <c r="D118" s="54" t="s">
        <v>3</v>
      </c>
      <c r="E118" s="59"/>
      <c r="F118" s="49" t="s">
        <v>40</v>
      </c>
      <c r="G118" s="17">
        <v>1646892</v>
      </c>
      <c r="H118" s="17">
        <v>1535181</v>
      </c>
      <c r="I118" s="17">
        <v>1556791</v>
      </c>
      <c r="J118" s="17">
        <v>1768645</v>
      </c>
      <c r="K118" s="17">
        <v>1797666</v>
      </c>
      <c r="L118" s="17">
        <v>1806746</v>
      </c>
      <c r="M118" s="17">
        <v>1688855</v>
      </c>
      <c r="O118" s="49" t="s">
        <v>40</v>
      </c>
      <c r="P118" s="60">
        <v>1.5</v>
      </c>
      <c r="Q118" s="60">
        <v>1.7</v>
      </c>
      <c r="R118" s="60">
        <v>1.8</v>
      </c>
      <c r="S118" s="60">
        <v>1.9</v>
      </c>
      <c r="T118" s="60">
        <v>2.1</v>
      </c>
      <c r="U118" s="60">
        <v>2.2999999999999998</v>
      </c>
      <c r="V118" s="60">
        <v>2.4</v>
      </c>
      <c r="X118" s="49" t="s">
        <v>40</v>
      </c>
      <c r="Y118" s="17">
        <v>49406.76</v>
      </c>
      <c r="Z118" s="17">
        <v>52196.153999999995</v>
      </c>
      <c r="AA118" s="17">
        <v>56044.476000000002</v>
      </c>
      <c r="AB118" s="17">
        <v>67208.509999999995</v>
      </c>
      <c r="AC118" s="17">
        <v>75501.972000000009</v>
      </c>
      <c r="AD118" s="17">
        <v>83110.315999999992</v>
      </c>
      <c r="AE118" s="17">
        <v>81065.039999999994</v>
      </c>
      <c r="AG118" s="49" t="s">
        <v>40</v>
      </c>
      <c r="AH118" s="19">
        <v>0.22658520988091871</v>
      </c>
      <c r="AI118" s="19">
        <v>0.19658353764086078</v>
      </c>
      <c r="AJ118" s="19">
        <v>0.18764957781614308</v>
      </c>
      <c r="AK118" s="19">
        <v>0.19846069515581283</v>
      </c>
      <c r="AL118" s="19">
        <v>0.19195978987282702</v>
      </c>
      <c r="AM118" s="19">
        <v>0.18795316135472631</v>
      </c>
      <c r="AN118" s="19">
        <v>0.17343862821167574</v>
      </c>
      <c r="AP118" s="49" t="s">
        <v>40</v>
      </c>
      <c r="AQ118" s="18">
        <v>6.7975562964275619E-3</v>
      </c>
      <c r="AR118" s="18">
        <v>6.6838402797892663E-3</v>
      </c>
      <c r="AS118" s="18">
        <v>6.7553848013811512E-3</v>
      </c>
      <c r="AT118" s="18">
        <v>7.541506415920887E-3</v>
      </c>
      <c r="AU118" s="18">
        <v>8.0623111746587345E-3</v>
      </c>
      <c r="AV118" s="18">
        <v>8.6458454223174094E-3</v>
      </c>
      <c r="AW118" s="18">
        <v>8.3250541541604346E-3</v>
      </c>
    </row>
    <row r="119" spans="2:49" s="55" customFormat="1" x14ac:dyDescent="0.2">
      <c r="B119" s="53"/>
      <c r="C119" s="49" t="s">
        <v>38</v>
      </c>
      <c r="D119" s="54" t="s">
        <v>3</v>
      </c>
      <c r="F119" s="49" t="s">
        <v>41</v>
      </c>
      <c r="G119" s="17">
        <v>3334278</v>
      </c>
      <c r="H119" s="17">
        <v>3854333</v>
      </c>
      <c r="I119" s="17">
        <v>4070788</v>
      </c>
      <c r="J119" s="17">
        <v>4092929</v>
      </c>
      <c r="K119" s="17">
        <v>4340189</v>
      </c>
      <c r="L119" s="17">
        <v>4384759</v>
      </c>
      <c r="M119" s="17">
        <v>4406258</v>
      </c>
      <c r="O119" s="49" t="s">
        <v>41</v>
      </c>
      <c r="P119" s="60">
        <v>0.9</v>
      </c>
      <c r="Q119" s="60">
        <v>1</v>
      </c>
      <c r="R119" s="60">
        <v>0.9</v>
      </c>
      <c r="S119" s="60">
        <v>0.9</v>
      </c>
      <c r="T119" s="60">
        <v>1</v>
      </c>
      <c r="U119" s="60">
        <v>1.1000000000000001</v>
      </c>
      <c r="V119" s="60">
        <v>1.2</v>
      </c>
      <c r="X119" s="49" t="s">
        <v>41</v>
      </c>
      <c r="Y119" s="17">
        <v>60017.004000000001</v>
      </c>
      <c r="Z119" s="17">
        <v>77086.66</v>
      </c>
      <c r="AA119" s="17">
        <v>73274.184000000008</v>
      </c>
      <c r="AB119" s="17">
        <v>73672.722000000009</v>
      </c>
      <c r="AC119" s="17">
        <v>86803.78</v>
      </c>
      <c r="AD119" s="17">
        <v>96464.698000000004</v>
      </c>
      <c r="AE119" s="17">
        <v>105750.192</v>
      </c>
      <c r="AG119" s="49" t="s">
        <v>41</v>
      </c>
      <c r="AH119" s="19">
        <v>0.45874172710252392</v>
      </c>
      <c r="AI119" s="19">
        <v>0.49355640565243569</v>
      </c>
      <c r="AJ119" s="19">
        <v>0.49067707198912475</v>
      </c>
      <c r="AK119" s="19">
        <v>0.45926996913647783</v>
      </c>
      <c r="AL119" s="19">
        <v>0.46345748790284474</v>
      </c>
      <c r="AM119" s="19">
        <v>0.45614010814391642</v>
      </c>
      <c r="AN119" s="19">
        <v>0.45250500668602212</v>
      </c>
      <c r="AP119" s="49" t="s">
        <v>41</v>
      </c>
      <c r="AQ119" s="18">
        <v>8.2573510878454302E-3</v>
      </c>
      <c r="AR119" s="18">
        <v>9.8711281130487143E-3</v>
      </c>
      <c r="AS119" s="18">
        <v>8.8321872958042457E-3</v>
      </c>
      <c r="AT119" s="18">
        <v>8.2668594444566014E-3</v>
      </c>
      <c r="AU119" s="18">
        <v>9.2691497580568941E-3</v>
      </c>
      <c r="AV119" s="18">
        <v>1.0035082379166163E-2</v>
      </c>
      <c r="AW119" s="18">
        <v>1.086012016046453E-2</v>
      </c>
    </row>
    <row r="120" spans="2:49" s="55" customFormat="1" x14ac:dyDescent="0.2">
      <c r="B120" s="53"/>
      <c r="C120" s="49" t="s">
        <v>38</v>
      </c>
      <c r="D120" s="54" t="s">
        <v>3</v>
      </c>
      <c r="E120" s="59"/>
      <c r="F120" s="49" t="s">
        <v>42</v>
      </c>
      <c r="G120" s="17">
        <v>2063407</v>
      </c>
      <c r="H120" s="17">
        <v>2153322</v>
      </c>
      <c r="I120" s="17">
        <v>2367526</v>
      </c>
      <c r="J120" s="17">
        <v>2757772</v>
      </c>
      <c r="K120" s="17">
        <v>2890398</v>
      </c>
      <c r="L120" s="17">
        <v>3083615</v>
      </c>
      <c r="M120" s="17">
        <v>3298651</v>
      </c>
      <c r="O120" s="49" t="s">
        <v>42</v>
      </c>
      <c r="P120" s="60">
        <v>1.3</v>
      </c>
      <c r="Q120" s="60">
        <v>1</v>
      </c>
      <c r="R120" s="60">
        <v>1.5</v>
      </c>
      <c r="S120" s="60">
        <v>1.6</v>
      </c>
      <c r="T120" s="60">
        <v>1.8</v>
      </c>
      <c r="U120" s="60">
        <v>1.5</v>
      </c>
      <c r="V120" s="60">
        <v>1.5</v>
      </c>
      <c r="X120" s="49" t="s">
        <v>42</v>
      </c>
      <c r="Y120" s="17">
        <v>53648.582000000002</v>
      </c>
      <c r="Z120" s="17">
        <v>43066.44</v>
      </c>
      <c r="AA120" s="17">
        <v>71025.78</v>
      </c>
      <c r="AB120" s="17">
        <v>88248.703999999998</v>
      </c>
      <c r="AC120" s="17">
        <v>104054.32800000001</v>
      </c>
      <c r="AD120" s="17">
        <v>92508.45</v>
      </c>
      <c r="AE120" s="17">
        <v>98959.53</v>
      </c>
      <c r="AG120" s="49" t="s">
        <v>42</v>
      </c>
      <c r="AH120" s="19">
        <v>0.28389081261233695</v>
      </c>
      <c r="AI120" s="19">
        <v>0.27573794649614192</v>
      </c>
      <c r="AJ120" s="19">
        <v>0.28537244522144717</v>
      </c>
      <c r="AK120" s="19">
        <v>0.30945121728850972</v>
      </c>
      <c r="AL120" s="19">
        <v>0.30864476088930842</v>
      </c>
      <c r="AM120" s="19">
        <v>0.32078398825892207</v>
      </c>
      <c r="AN120" s="19">
        <v>0.3387582145234922</v>
      </c>
      <c r="AP120" s="49" t="s">
        <v>42</v>
      </c>
      <c r="AQ120" s="18">
        <v>7.3811611279207615E-3</v>
      </c>
      <c r="AR120" s="18">
        <v>7.720662501891973E-3</v>
      </c>
      <c r="AS120" s="18">
        <v>7.99042846620052E-3</v>
      </c>
      <c r="AT120" s="18">
        <v>9.9024389532323103E-3</v>
      </c>
      <c r="AU120" s="18">
        <v>1.0493921870236487E-2</v>
      </c>
      <c r="AV120" s="18">
        <v>9.6235196477676629E-3</v>
      </c>
      <c r="AW120" s="18">
        <v>1.0162746435704766E-2</v>
      </c>
    </row>
    <row r="121" spans="2:49" s="55" customFormat="1" x14ac:dyDescent="0.2">
      <c r="B121" s="53"/>
      <c r="C121" s="46" t="s">
        <v>38</v>
      </c>
      <c r="D121" s="58" t="s">
        <v>21</v>
      </c>
      <c r="E121" s="59"/>
      <c r="F121" s="46" t="s">
        <v>5</v>
      </c>
      <c r="G121" s="16">
        <v>3636288</v>
      </c>
      <c r="H121" s="16">
        <v>3745091</v>
      </c>
      <c r="I121" s="16">
        <v>3894996</v>
      </c>
      <c r="J121" s="16">
        <v>4149444</v>
      </c>
      <c r="K121" s="16">
        <v>4418971</v>
      </c>
      <c r="L121" s="16">
        <v>4729131</v>
      </c>
      <c r="M121" s="16">
        <v>5137726</v>
      </c>
      <c r="O121" s="46" t="s">
        <v>5</v>
      </c>
      <c r="P121" s="60">
        <v>0.4</v>
      </c>
      <c r="Q121" s="60">
        <v>0.3</v>
      </c>
      <c r="R121" s="60">
        <v>0.3</v>
      </c>
      <c r="S121" s="60">
        <v>0.3</v>
      </c>
      <c r="T121" s="60">
        <v>0.3</v>
      </c>
      <c r="U121" s="60">
        <v>0.3</v>
      </c>
      <c r="V121" s="60">
        <v>0.5</v>
      </c>
      <c r="X121" s="46" t="s">
        <v>5</v>
      </c>
      <c r="Y121" s="16">
        <v>29090.304000000004</v>
      </c>
      <c r="Z121" s="16">
        <v>22470.546000000002</v>
      </c>
      <c r="AA121" s="16">
        <v>23369.976000000002</v>
      </c>
      <c r="AB121" s="16">
        <v>24896.664000000001</v>
      </c>
      <c r="AC121" s="16">
        <v>26513.826000000001</v>
      </c>
      <c r="AD121" s="16">
        <v>28374.786</v>
      </c>
      <c r="AE121" s="16">
        <v>51377.26</v>
      </c>
      <c r="AG121" s="46" t="s">
        <v>5</v>
      </c>
      <c r="AH121" s="61"/>
      <c r="AI121" s="61"/>
      <c r="AJ121" s="61"/>
      <c r="AK121" s="61"/>
      <c r="AL121" s="61"/>
      <c r="AM121" s="61"/>
      <c r="AN121" s="61"/>
      <c r="AP121" s="46" t="s">
        <v>5</v>
      </c>
      <c r="AQ121" s="18"/>
      <c r="AR121" s="18"/>
      <c r="AS121" s="18"/>
      <c r="AT121" s="18"/>
      <c r="AU121" s="18"/>
      <c r="AV121" s="18"/>
      <c r="AW121" s="18"/>
    </row>
    <row r="122" spans="2:49" s="55" customFormat="1" x14ac:dyDescent="0.2">
      <c r="B122" s="53"/>
      <c r="C122" s="49" t="s">
        <v>38</v>
      </c>
      <c r="D122" s="54" t="s">
        <v>21</v>
      </c>
      <c r="E122" s="59"/>
      <c r="F122" s="49" t="s">
        <v>39</v>
      </c>
      <c r="G122" s="17">
        <v>440058</v>
      </c>
      <c r="H122" s="17">
        <v>409525</v>
      </c>
      <c r="I122" s="17">
        <v>414075</v>
      </c>
      <c r="J122" s="17">
        <v>441369</v>
      </c>
      <c r="K122" s="17">
        <v>450408</v>
      </c>
      <c r="L122" s="17">
        <v>454973</v>
      </c>
      <c r="M122" s="17">
        <v>498868</v>
      </c>
      <c r="O122" s="49" t="s">
        <v>39</v>
      </c>
      <c r="P122" s="60">
        <v>2.9</v>
      </c>
      <c r="Q122" s="60">
        <v>2.7</v>
      </c>
      <c r="R122" s="60">
        <v>2.6</v>
      </c>
      <c r="S122" s="60">
        <v>2.9</v>
      </c>
      <c r="T122" s="60">
        <v>2.7</v>
      </c>
      <c r="U122" s="60">
        <v>2.9</v>
      </c>
      <c r="V122" s="60">
        <v>2.9</v>
      </c>
      <c r="X122" s="49" t="s">
        <v>39</v>
      </c>
      <c r="Y122" s="17">
        <v>25523.363999999998</v>
      </c>
      <c r="Z122" s="17">
        <v>22114.35</v>
      </c>
      <c r="AA122" s="17">
        <v>21531.9</v>
      </c>
      <c r="AB122" s="17">
        <v>25599.401999999998</v>
      </c>
      <c r="AC122" s="17">
        <v>24322.032000000003</v>
      </c>
      <c r="AD122" s="17">
        <v>26388.433999999997</v>
      </c>
      <c r="AE122" s="17">
        <v>28934.343999999997</v>
      </c>
      <c r="AG122" s="49" t="s">
        <v>39</v>
      </c>
      <c r="AH122" s="19">
        <v>0.12101846718411743</v>
      </c>
      <c r="AI122" s="19">
        <v>0.10934981286169014</v>
      </c>
      <c r="AJ122" s="19">
        <v>0.10630948016377938</v>
      </c>
      <c r="AK122" s="19">
        <v>0.10636822668290016</v>
      </c>
      <c r="AL122" s="19">
        <v>0.10192599136767361</v>
      </c>
      <c r="AM122" s="19">
        <v>9.6206470068179548E-2</v>
      </c>
      <c r="AN122" s="19">
        <v>9.7098988930122004E-2</v>
      </c>
      <c r="AP122" s="49" t="s">
        <v>39</v>
      </c>
      <c r="AQ122" s="18">
        <v>7.0190710966788108E-3</v>
      </c>
      <c r="AR122" s="18">
        <v>5.9048898945312676E-3</v>
      </c>
      <c r="AS122" s="18">
        <v>5.5280929685165283E-3</v>
      </c>
      <c r="AT122" s="18">
        <v>6.169357147608209E-3</v>
      </c>
      <c r="AU122" s="18">
        <v>5.7078555165897219E-3</v>
      </c>
      <c r="AV122" s="18">
        <v>6.3496270244998501E-3</v>
      </c>
      <c r="AW122" s="18">
        <v>5.6317413579470765E-3</v>
      </c>
    </row>
    <row r="123" spans="2:49" s="59" customFormat="1" x14ac:dyDescent="0.2">
      <c r="B123" s="53"/>
      <c r="C123" s="49" t="s">
        <v>38</v>
      </c>
      <c r="D123" s="54" t="s">
        <v>21</v>
      </c>
      <c r="F123" s="49" t="s">
        <v>40</v>
      </c>
      <c r="G123" s="17">
        <v>380077</v>
      </c>
      <c r="H123" s="17">
        <v>348725</v>
      </c>
      <c r="I123" s="17">
        <v>346560</v>
      </c>
      <c r="J123" s="17">
        <v>373368</v>
      </c>
      <c r="K123" s="17">
        <v>374914</v>
      </c>
      <c r="L123" s="17">
        <v>391351</v>
      </c>
      <c r="M123" s="17">
        <v>426054</v>
      </c>
      <c r="O123" s="49" t="s">
        <v>40</v>
      </c>
      <c r="P123" s="60">
        <v>3.2</v>
      </c>
      <c r="Q123" s="60">
        <v>3.2</v>
      </c>
      <c r="R123" s="60">
        <v>3.1</v>
      </c>
      <c r="S123" s="60">
        <v>3.1</v>
      </c>
      <c r="T123" s="60">
        <v>3.1</v>
      </c>
      <c r="U123" s="60">
        <v>3.3</v>
      </c>
      <c r="V123" s="60">
        <v>3.1</v>
      </c>
      <c r="X123" s="49" t="s">
        <v>40</v>
      </c>
      <c r="Y123" s="17">
        <v>24324.928000000004</v>
      </c>
      <c r="Z123" s="17">
        <v>22318.400000000001</v>
      </c>
      <c r="AA123" s="17">
        <v>21486.720000000001</v>
      </c>
      <c r="AB123" s="17">
        <v>23148.816000000003</v>
      </c>
      <c r="AC123" s="17">
        <v>23244.668000000001</v>
      </c>
      <c r="AD123" s="17">
        <v>25829.166000000001</v>
      </c>
      <c r="AE123" s="17">
        <v>26415.348000000002</v>
      </c>
      <c r="AG123" s="49" t="s">
        <v>40</v>
      </c>
      <c r="AH123" s="19">
        <v>0.10452334908566098</v>
      </c>
      <c r="AI123" s="19">
        <v>9.3115227373647261E-2</v>
      </c>
      <c r="AJ123" s="19">
        <v>8.8975701130373439E-2</v>
      </c>
      <c r="AK123" s="19">
        <v>8.9980247956111717E-2</v>
      </c>
      <c r="AL123" s="19">
        <v>8.4841923606197009E-2</v>
      </c>
      <c r="AM123" s="19">
        <v>8.2753258473914126E-2</v>
      </c>
      <c r="AN123" s="19">
        <v>8.2926571016048736E-2</v>
      </c>
      <c r="AP123" s="49" t="s">
        <v>40</v>
      </c>
      <c r="AQ123" s="18">
        <v>6.0623542469683371E-3</v>
      </c>
      <c r="AR123" s="18">
        <v>5.9593745519134246E-3</v>
      </c>
      <c r="AS123" s="18">
        <v>5.5164934700831537E-3</v>
      </c>
      <c r="AT123" s="18">
        <v>5.5787753732789271E-3</v>
      </c>
      <c r="AU123" s="18">
        <v>5.2601992635842145E-3</v>
      </c>
      <c r="AV123" s="18">
        <v>5.4617150592783329E-3</v>
      </c>
      <c r="AW123" s="18">
        <v>5.1414474029950223E-3</v>
      </c>
    </row>
    <row r="124" spans="2:49" s="55" customFormat="1" x14ac:dyDescent="0.2">
      <c r="B124" s="53"/>
      <c r="C124" s="49" t="s">
        <v>38</v>
      </c>
      <c r="D124" s="54" t="s">
        <v>21</v>
      </c>
      <c r="F124" s="49" t="s">
        <v>41</v>
      </c>
      <c r="G124" s="17">
        <v>1882138</v>
      </c>
      <c r="H124" s="17">
        <v>2025625</v>
      </c>
      <c r="I124" s="17">
        <v>2104732</v>
      </c>
      <c r="J124" s="17">
        <v>2223819</v>
      </c>
      <c r="K124" s="17">
        <v>2376936</v>
      </c>
      <c r="L124" s="17">
        <v>2598175</v>
      </c>
      <c r="M124" s="17">
        <v>2830042</v>
      </c>
      <c r="O124" s="49" t="s">
        <v>41</v>
      </c>
      <c r="P124" s="60">
        <v>1.2</v>
      </c>
      <c r="Q124" s="60">
        <v>0.7</v>
      </c>
      <c r="R124" s="60">
        <v>0.7</v>
      </c>
      <c r="S124" s="60">
        <v>1</v>
      </c>
      <c r="T124" s="60">
        <v>1</v>
      </c>
      <c r="U124" s="60">
        <v>1</v>
      </c>
      <c r="V124" s="60">
        <v>1.1000000000000001</v>
      </c>
      <c r="X124" s="49" t="s">
        <v>41</v>
      </c>
      <c r="Y124" s="17">
        <v>45171.312000000005</v>
      </c>
      <c r="Z124" s="17">
        <v>28358.75</v>
      </c>
      <c r="AA124" s="17">
        <v>29466.248</v>
      </c>
      <c r="AB124" s="17">
        <v>44476.38</v>
      </c>
      <c r="AC124" s="17">
        <v>47538.720000000001</v>
      </c>
      <c r="AD124" s="17">
        <v>51963.5</v>
      </c>
      <c r="AE124" s="17">
        <v>62260.924000000006</v>
      </c>
      <c r="AG124" s="49" t="s">
        <v>41</v>
      </c>
      <c r="AH124" s="19">
        <v>0.51759871605329388</v>
      </c>
      <c r="AI124" s="19">
        <v>0.54087470771738255</v>
      </c>
      <c r="AJ124" s="19">
        <v>0.54036820576965938</v>
      </c>
      <c r="AK124" s="19">
        <v>0.53593180194744161</v>
      </c>
      <c r="AL124" s="19">
        <v>0.53789355033106123</v>
      </c>
      <c r="AM124" s="19">
        <v>0.54939797607636587</v>
      </c>
      <c r="AN124" s="19">
        <v>0.55083552528881452</v>
      </c>
      <c r="AP124" s="49" t="s">
        <v>41</v>
      </c>
      <c r="AQ124" s="18">
        <v>1.2422369185279052E-2</v>
      </c>
      <c r="AR124" s="18">
        <v>7.5722459080433558E-3</v>
      </c>
      <c r="AS124" s="18">
        <v>7.5651548807752315E-3</v>
      </c>
      <c r="AT124" s="18">
        <v>1.0718636038948832E-2</v>
      </c>
      <c r="AU124" s="18">
        <v>1.0757871006621225E-2</v>
      </c>
      <c r="AV124" s="18">
        <v>1.0987959521527318E-2</v>
      </c>
      <c r="AW124" s="18">
        <v>1.2118381556353921E-2</v>
      </c>
    </row>
    <row r="125" spans="2:49" s="55" customFormat="1" x14ac:dyDescent="0.2">
      <c r="B125" s="53"/>
      <c r="C125" s="49" t="s">
        <v>38</v>
      </c>
      <c r="D125" s="54" t="s">
        <v>21</v>
      </c>
      <c r="E125" s="59"/>
      <c r="F125" s="49" t="s">
        <v>42</v>
      </c>
      <c r="G125" s="17">
        <v>1314092</v>
      </c>
      <c r="H125" s="17">
        <v>1309941</v>
      </c>
      <c r="I125" s="17">
        <v>1376189</v>
      </c>
      <c r="J125" s="17">
        <v>1484256</v>
      </c>
      <c r="K125" s="17">
        <v>1591627</v>
      </c>
      <c r="L125" s="17">
        <v>1675983</v>
      </c>
      <c r="M125" s="17">
        <v>1808816</v>
      </c>
      <c r="O125" s="49" t="s">
        <v>42</v>
      </c>
      <c r="P125" s="60">
        <v>1.2</v>
      </c>
      <c r="Q125" s="60">
        <v>1.5</v>
      </c>
      <c r="R125" s="60">
        <v>1.5</v>
      </c>
      <c r="S125" s="60">
        <v>1.6</v>
      </c>
      <c r="T125" s="60">
        <v>1.3</v>
      </c>
      <c r="U125" s="60">
        <v>1.4</v>
      </c>
      <c r="V125" s="60">
        <v>1.4</v>
      </c>
      <c r="X125" s="49" t="s">
        <v>42</v>
      </c>
      <c r="Y125" s="17">
        <v>31538.207999999999</v>
      </c>
      <c r="Z125" s="17">
        <v>39298.230000000003</v>
      </c>
      <c r="AA125" s="17">
        <v>41285.67</v>
      </c>
      <c r="AB125" s="17">
        <v>47496.192000000003</v>
      </c>
      <c r="AC125" s="17">
        <v>41382.302000000003</v>
      </c>
      <c r="AD125" s="17">
        <v>46927.523999999998</v>
      </c>
      <c r="AE125" s="17">
        <v>50646.847999999998</v>
      </c>
      <c r="AG125" s="49" t="s">
        <v>42</v>
      </c>
      <c r="AH125" s="19">
        <v>0.36138281676258865</v>
      </c>
      <c r="AI125" s="19">
        <v>0.34977547942092729</v>
      </c>
      <c r="AJ125" s="19">
        <v>0.35332231406656128</v>
      </c>
      <c r="AK125" s="19">
        <v>0.3576999713696582</v>
      </c>
      <c r="AL125" s="19">
        <v>0.36018045830126516</v>
      </c>
      <c r="AM125" s="19">
        <v>0.35439555385545463</v>
      </c>
      <c r="AN125" s="19">
        <v>0.35206548578106345</v>
      </c>
      <c r="AP125" s="49" t="s">
        <v>42</v>
      </c>
      <c r="AQ125" s="18">
        <v>1.1564250136402839E-2</v>
      </c>
      <c r="AR125" s="18">
        <v>9.7937134237859637E-3</v>
      </c>
      <c r="AS125" s="18">
        <v>1.0599669421996838E-2</v>
      </c>
      <c r="AT125" s="18">
        <v>1.1446399083829061E-2</v>
      </c>
      <c r="AU125" s="18">
        <v>7.2036091660253035E-3</v>
      </c>
      <c r="AV125" s="18">
        <v>9.9230755079527284E-3</v>
      </c>
      <c r="AW125" s="18">
        <v>9.8578336018697761E-3</v>
      </c>
    </row>
    <row r="126" spans="2:49" s="55" customFormat="1" x14ac:dyDescent="0.2">
      <c r="B126" s="53"/>
      <c r="C126" s="46" t="s">
        <v>38</v>
      </c>
      <c r="D126" s="58" t="s">
        <v>31</v>
      </c>
      <c r="E126" s="59"/>
      <c r="F126" s="46" t="s">
        <v>5</v>
      </c>
      <c r="G126" s="16">
        <v>25716194</v>
      </c>
      <c r="H126" s="16">
        <v>26396901</v>
      </c>
      <c r="I126" s="16">
        <v>26976314</v>
      </c>
      <c r="J126" s="16">
        <v>27889743</v>
      </c>
      <c r="K126" s="16">
        <v>28585814</v>
      </c>
      <c r="L126" s="16">
        <v>29135896</v>
      </c>
      <c r="M126" s="16">
        <v>29800995</v>
      </c>
      <c r="O126" s="46" t="s">
        <v>5</v>
      </c>
      <c r="P126" s="60">
        <v>0.2</v>
      </c>
      <c r="Q126" s="60">
        <v>0.2</v>
      </c>
      <c r="R126" s="60">
        <v>0.3</v>
      </c>
      <c r="S126" s="60">
        <v>0.3</v>
      </c>
      <c r="T126" s="60">
        <v>0.4</v>
      </c>
      <c r="U126" s="60">
        <v>0.4</v>
      </c>
      <c r="V126" s="60">
        <v>0.6</v>
      </c>
      <c r="X126" s="46" t="s">
        <v>5</v>
      </c>
      <c r="Y126" s="16">
        <v>102864.77600000001</v>
      </c>
      <c r="Z126" s="16">
        <v>105587.60400000001</v>
      </c>
      <c r="AA126" s="16">
        <v>161857.88399999999</v>
      </c>
      <c r="AB126" s="16">
        <v>167338.45799999998</v>
      </c>
      <c r="AC126" s="16">
        <v>228686.51200000002</v>
      </c>
      <c r="AD126" s="16">
        <v>233087.16800000001</v>
      </c>
      <c r="AE126" s="16">
        <v>357611.94</v>
      </c>
      <c r="AG126" s="46" t="s">
        <v>5</v>
      </c>
      <c r="AH126" s="61"/>
      <c r="AI126" s="61"/>
      <c r="AJ126" s="61"/>
      <c r="AK126" s="61"/>
      <c r="AL126" s="61"/>
      <c r="AM126" s="61"/>
      <c r="AN126" s="61"/>
      <c r="AP126" s="46" t="s">
        <v>5</v>
      </c>
      <c r="AQ126" s="18"/>
      <c r="AR126" s="18"/>
      <c r="AS126" s="18"/>
      <c r="AT126" s="18"/>
      <c r="AU126" s="18"/>
      <c r="AV126" s="18"/>
      <c r="AW126" s="18"/>
    </row>
    <row r="127" spans="2:49" s="55" customFormat="1" x14ac:dyDescent="0.2">
      <c r="B127" s="53"/>
      <c r="C127" s="49" t="s">
        <v>38</v>
      </c>
      <c r="D127" s="54" t="s">
        <v>44</v>
      </c>
      <c r="E127" s="59"/>
      <c r="F127" s="49" t="s">
        <v>39</v>
      </c>
      <c r="G127" s="17">
        <v>6673026</v>
      </c>
      <c r="H127" s="17">
        <v>6077037</v>
      </c>
      <c r="I127" s="17">
        <v>5872984</v>
      </c>
      <c r="J127" s="17">
        <v>6055430</v>
      </c>
      <c r="K127" s="17">
        <v>5843834</v>
      </c>
      <c r="L127" s="17">
        <v>5844229</v>
      </c>
      <c r="M127" s="17">
        <v>5563397</v>
      </c>
      <c r="O127" s="49" t="s">
        <v>39</v>
      </c>
      <c r="P127" s="60">
        <v>0.8</v>
      </c>
      <c r="Q127" s="60">
        <v>0.8</v>
      </c>
      <c r="R127" s="60">
        <v>0.9</v>
      </c>
      <c r="S127" s="60">
        <v>0.9</v>
      </c>
      <c r="T127" s="60">
        <v>1.1000000000000001</v>
      </c>
      <c r="U127" s="60">
        <v>1.2</v>
      </c>
      <c r="V127" s="60">
        <v>1.2</v>
      </c>
      <c r="X127" s="49" t="s">
        <v>39</v>
      </c>
      <c r="Y127" s="17">
        <v>106768.41600000001</v>
      </c>
      <c r="Z127" s="17">
        <v>97232.592000000004</v>
      </c>
      <c r="AA127" s="17">
        <v>105713.71200000001</v>
      </c>
      <c r="AB127" s="17">
        <v>108997.74</v>
      </c>
      <c r="AC127" s="17">
        <v>128564.34800000001</v>
      </c>
      <c r="AD127" s="17">
        <v>140261.49599999998</v>
      </c>
      <c r="AE127" s="17">
        <v>133521.52799999999</v>
      </c>
      <c r="AG127" s="49" t="s">
        <v>39</v>
      </c>
      <c r="AH127" s="19">
        <v>0.25948730982508533</v>
      </c>
      <c r="AI127" s="19">
        <v>0.23021781988726631</v>
      </c>
      <c r="AJ127" s="19">
        <v>0.21770891308575369</v>
      </c>
      <c r="AK127" s="19">
        <v>0.21712032269354364</v>
      </c>
      <c r="AL127" s="19">
        <v>0.20443126090444722</v>
      </c>
      <c r="AM127" s="19">
        <v>0.20058518193502611</v>
      </c>
      <c r="AN127" s="19">
        <v>0.18668494122427792</v>
      </c>
      <c r="AP127" s="49" t="s">
        <v>39</v>
      </c>
      <c r="AQ127" s="18">
        <v>4.151796957201366E-3</v>
      </c>
      <c r="AR127" s="18">
        <v>3.6834851181962612E-3</v>
      </c>
      <c r="AS127" s="18">
        <v>3.9187604355435659E-3</v>
      </c>
      <c r="AT127" s="18">
        <v>3.9081658084837859E-3</v>
      </c>
      <c r="AU127" s="18">
        <v>4.4974877398978388E-3</v>
      </c>
      <c r="AV127" s="18">
        <v>4.8140443664406261E-3</v>
      </c>
      <c r="AW127" s="18">
        <v>4.4804385893826701E-3</v>
      </c>
    </row>
    <row r="128" spans="2:49" s="55" customFormat="1" x14ac:dyDescent="0.2">
      <c r="B128" s="53"/>
      <c r="C128" s="49" t="s">
        <v>38</v>
      </c>
      <c r="D128" s="54" t="s">
        <v>44</v>
      </c>
      <c r="E128" s="59"/>
      <c r="F128" s="49" t="s">
        <v>40</v>
      </c>
      <c r="G128" s="17">
        <v>5529021</v>
      </c>
      <c r="H128" s="17">
        <v>4722565</v>
      </c>
      <c r="I128" s="17">
        <v>4478575</v>
      </c>
      <c r="J128" s="17">
        <v>4766110</v>
      </c>
      <c r="K128" s="17">
        <v>4456876</v>
      </c>
      <c r="L128" s="17">
        <v>4451289</v>
      </c>
      <c r="M128" s="17">
        <v>4147683</v>
      </c>
      <c r="O128" s="49" t="s">
        <v>40</v>
      </c>
      <c r="P128" s="60">
        <v>0.9</v>
      </c>
      <c r="Q128" s="60">
        <v>1</v>
      </c>
      <c r="R128" s="60">
        <v>1</v>
      </c>
      <c r="S128" s="60">
        <v>1.1000000000000001</v>
      </c>
      <c r="T128" s="60">
        <v>1.2</v>
      </c>
      <c r="U128" s="60">
        <v>1.3</v>
      </c>
      <c r="V128" s="60">
        <v>1.4</v>
      </c>
      <c r="X128" s="49" t="s">
        <v>40</v>
      </c>
      <c r="Y128" s="17">
        <v>99522.378000000012</v>
      </c>
      <c r="Z128" s="17">
        <v>94451.3</v>
      </c>
      <c r="AA128" s="17">
        <v>89571.5</v>
      </c>
      <c r="AB128" s="17">
        <v>104854.42</v>
      </c>
      <c r="AC128" s="17">
        <v>106965.024</v>
      </c>
      <c r="AD128" s="17">
        <v>115733.51400000001</v>
      </c>
      <c r="AE128" s="17">
        <v>116135.12399999998</v>
      </c>
      <c r="AG128" s="49" t="s">
        <v>40</v>
      </c>
      <c r="AH128" s="19">
        <v>0.21500152783106241</v>
      </c>
      <c r="AI128" s="19">
        <v>0.17890603900813962</v>
      </c>
      <c r="AJ128" s="19">
        <v>0.16601878966859593</v>
      </c>
      <c r="AK128" s="19">
        <v>0.17089114087569757</v>
      </c>
      <c r="AL128" s="19">
        <v>0.155912159786669</v>
      </c>
      <c r="AM128" s="19">
        <v>0.15277680150972534</v>
      </c>
      <c r="AN128" s="19">
        <v>0.13917934619297107</v>
      </c>
      <c r="AP128" s="49" t="s">
        <v>40</v>
      </c>
      <c r="AQ128" s="18">
        <v>3.8700275009591234E-3</v>
      </c>
      <c r="AR128" s="18">
        <v>3.5781207801627922E-3</v>
      </c>
      <c r="AS128" s="18">
        <v>3.3203757933719185E-3</v>
      </c>
      <c r="AT128" s="18">
        <v>3.7596050992653469E-3</v>
      </c>
      <c r="AU128" s="18">
        <v>3.7418918348800564E-3</v>
      </c>
      <c r="AV128" s="18">
        <v>3.9721968392528589E-3</v>
      </c>
      <c r="AW128" s="18">
        <v>3.89702169340319E-3</v>
      </c>
    </row>
    <row r="129" spans="2:49" s="55" customFormat="1" x14ac:dyDescent="0.2">
      <c r="B129" s="53"/>
      <c r="C129" s="49" t="s">
        <v>38</v>
      </c>
      <c r="D129" s="54" t="s">
        <v>44</v>
      </c>
      <c r="F129" s="49" t="s">
        <v>41</v>
      </c>
      <c r="G129" s="17">
        <v>9460160</v>
      </c>
      <c r="H129" s="17">
        <v>10413525</v>
      </c>
      <c r="I129" s="17">
        <v>10422074</v>
      </c>
      <c r="J129" s="17">
        <v>10351539</v>
      </c>
      <c r="K129" s="17">
        <v>10560502</v>
      </c>
      <c r="L129" s="17">
        <v>10842634</v>
      </c>
      <c r="M129" s="17">
        <v>11138496</v>
      </c>
      <c r="O129" s="49" t="s">
        <v>41</v>
      </c>
      <c r="P129" s="60">
        <v>0.6</v>
      </c>
      <c r="Q129" s="60">
        <v>0.6</v>
      </c>
      <c r="R129" s="60">
        <v>0.6</v>
      </c>
      <c r="S129" s="60">
        <v>0.6</v>
      </c>
      <c r="T129" s="60">
        <v>0.7</v>
      </c>
      <c r="U129" s="60">
        <v>0.7</v>
      </c>
      <c r="V129" s="60">
        <v>0.8</v>
      </c>
      <c r="X129" s="49" t="s">
        <v>41</v>
      </c>
      <c r="Y129" s="17">
        <v>113521.92</v>
      </c>
      <c r="Z129" s="17">
        <v>124962.3</v>
      </c>
      <c r="AA129" s="17">
        <v>125064.88799999999</v>
      </c>
      <c r="AB129" s="17">
        <v>124218.46799999999</v>
      </c>
      <c r="AC129" s="17">
        <v>147847.02799999999</v>
      </c>
      <c r="AD129" s="17">
        <v>151796.87599999999</v>
      </c>
      <c r="AE129" s="17">
        <v>178215.93600000002</v>
      </c>
      <c r="AG129" s="49" t="s">
        <v>41</v>
      </c>
      <c r="AH129" s="19">
        <v>0.36786777234609447</v>
      </c>
      <c r="AI129" s="19">
        <v>0.39449801323268968</v>
      </c>
      <c r="AJ129" s="19">
        <v>0.38634166254144287</v>
      </c>
      <c r="AK129" s="19">
        <v>0.37115935417547591</v>
      </c>
      <c r="AL129" s="19">
        <v>0.36943156490138779</v>
      </c>
      <c r="AM129" s="19">
        <v>0.3721400570622575</v>
      </c>
      <c r="AN129" s="19">
        <v>0.37376255390130431</v>
      </c>
      <c r="AP129" s="49" t="s">
        <v>41</v>
      </c>
      <c r="AQ129" s="18">
        <v>4.4144132681531332E-3</v>
      </c>
      <c r="AR129" s="18">
        <v>4.7339761587922753E-3</v>
      </c>
      <c r="AS129" s="18">
        <v>4.636099950497314E-3</v>
      </c>
      <c r="AT129" s="18">
        <v>4.4539122501057113E-3</v>
      </c>
      <c r="AU129" s="18">
        <v>5.1720419086194293E-3</v>
      </c>
      <c r="AV129" s="18">
        <v>5.2099607988716047E-3</v>
      </c>
      <c r="AW129" s="18">
        <v>5.9802008624208688E-3</v>
      </c>
    </row>
    <row r="130" spans="2:49" s="55" customFormat="1" x14ac:dyDescent="0.2">
      <c r="B130" s="53"/>
      <c r="C130" s="49" t="s">
        <v>38</v>
      </c>
      <c r="D130" s="54" t="s">
        <v>44</v>
      </c>
      <c r="E130" s="59"/>
      <c r="F130" s="49" t="s">
        <v>42</v>
      </c>
      <c r="G130" s="17">
        <v>9583009</v>
      </c>
      <c r="H130" s="17">
        <v>9906339</v>
      </c>
      <c r="I130" s="17">
        <v>10681256</v>
      </c>
      <c r="J130" s="17">
        <v>11482774</v>
      </c>
      <c r="K130" s="17">
        <v>12181478</v>
      </c>
      <c r="L130" s="17">
        <v>12449033</v>
      </c>
      <c r="M130" s="17">
        <v>13099102</v>
      </c>
      <c r="O130" s="49" t="s">
        <v>42</v>
      </c>
      <c r="P130" s="60">
        <v>0.6</v>
      </c>
      <c r="Q130" s="60">
        <v>0.6</v>
      </c>
      <c r="R130" s="60">
        <v>0.6</v>
      </c>
      <c r="S130" s="60">
        <v>0.6</v>
      </c>
      <c r="T130" s="60">
        <v>0.7</v>
      </c>
      <c r="U130" s="60">
        <v>0.7</v>
      </c>
      <c r="V130" s="60">
        <v>0.6</v>
      </c>
      <c r="X130" s="49" t="s">
        <v>42</v>
      </c>
      <c r="Y130" s="17">
        <v>114996.10799999999</v>
      </c>
      <c r="Z130" s="17">
        <v>118876.06799999998</v>
      </c>
      <c r="AA130" s="17">
        <v>128175.07199999999</v>
      </c>
      <c r="AB130" s="17">
        <v>137793.288</v>
      </c>
      <c r="AC130" s="17">
        <v>170540.69199999998</v>
      </c>
      <c r="AD130" s="17">
        <v>174286.462</v>
      </c>
      <c r="AE130" s="17">
        <v>157189.22399999999</v>
      </c>
      <c r="AG130" s="49" t="s">
        <v>42</v>
      </c>
      <c r="AH130" s="19">
        <v>0.37264491782882025</v>
      </c>
      <c r="AI130" s="19">
        <v>0.37528416688004401</v>
      </c>
      <c r="AJ130" s="19">
        <v>0.3959494243728035</v>
      </c>
      <c r="AK130" s="19">
        <v>0.41172032313098045</v>
      </c>
      <c r="AL130" s="19">
        <v>0.42613717419416497</v>
      </c>
      <c r="AM130" s="19">
        <v>0.42727476100271639</v>
      </c>
      <c r="AN130" s="19">
        <v>0.43955250487441777</v>
      </c>
      <c r="AP130" s="49" t="s">
        <v>42</v>
      </c>
      <c r="AQ130" s="18">
        <v>4.4717390139458434E-3</v>
      </c>
      <c r="AR130" s="18">
        <v>4.5034100025605275E-3</v>
      </c>
      <c r="AS130" s="18">
        <v>4.751393092473642E-3</v>
      </c>
      <c r="AT130" s="18">
        <v>4.940643877571765E-3</v>
      </c>
      <c r="AU130" s="18">
        <v>5.9659204387183095E-3</v>
      </c>
      <c r="AV130" s="18">
        <v>5.9818466540380285E-3</v>
      </c>
      <c r="AW130" s="18">
        <v>5.2746300584930132E-3</v>
      </c>
    </row>
    <row r="131" spans="2:49" s="55" customFormat="1" x14ac:dyDescent="0.2">
      <c r="B131" s="53"/>
      <c r="C131" s="46" t="s">
        <v>6</v>
      </c>
      <c r="D131" s="58" t="s">
        <v>31</v>
      </c>
      <c r="E131" s="59"/>
      <c r="F131" s="46" t="s">
        <v>5</v>
      </c>
      <c r="G131" s="16">
        <v>12649340</v>
      </c>
      <c r="H131" s="16">
        <v>13002177</v>
      </c>
      <c r="I131" s="16">
        <v>13296677</v>
      </c>
      <c r="J131" s="16">
        <v>13746699</v>
      </c>
      <c r="K131" s="16">
        <v>14098909</v>
      </c>
      <c r="L131" s="16">
        <v>14373626</v>
      </c>
      <c r="M131" s="16">
        <v>14714457</v>
      </c>
      <c r="O131" s="46" t="s">
        <v>5</v>
      </c>
      <c r="P131" s="60">
        <v>0.4</v>
      </c>
      <c r="Q131" s="60">
        <v>0.5</v>
      </c>
      <c r="R131" s="60">
        <v>0.5</v>
      </c>
      <c r="S131" s="60">
        <v>0.5</v>
      </c>
      <c r="T131" s="60">
        <v>0.5</v>
      </c>
      <c r="U131" s="60">
        <v>0.6</v>
      </c>
      <c r="V131" s="60">
        <v>0.6</v>
      </c>
      <c r="X131" s="46" t="s">
        <v>5</v>
      </c>
      <c r="Y131" s="16">
        <v>101194.72</v>
      </c>
      <c r="Z131" s="16">
        <v>130021.77</v>
      </c>
      <c r="AA131" s="16">
        <v>132966.76999999999</v>
      </c>
      <c r="AB131" s="16">
        <v>137466.99</v>
      </c>
      <c r="AC131" s="16">
        <v>140989.09</v>
      </c>
      <c r="AD131" s="16">
        <v>172483.51199999999</v>
      </c>
      <c r="AE131" s="16">
        <v>176573.484</v>
      </c>
      <c r="AG131" s="46" t="s">
        <v>5</v>
      </c>
      <c r="AH131" s="61"/>
      <c r="AI131" s="61"/>
      <c r="AJ131" s="61"/>
      <c r="AK131" s="61"/>
      <c r="AL131" s="61"/>
      <c r="AM131" s="61"/>
      <c r="AN131" s="61"/>
      <c r="AP131" s="46" t="s">
        <v>5</v>
      </c>
      <c r="AQ131" s="18"/>
      <c r="AR131" s="18"/>
      <c r="AS131" s="18"/>
      <c r="AT131" s="18"/>
      <c r="AU131" s="18"/>
      <c r="AV131" s="18"/>
      <c r="AW131" s="18"/>
    </row>
    <row r="132" spans="2:49" s="55" customFormat="1" x14ac:dyDescent="0.2">
      <c r="B132" s="53"/>
      <c r="C132" s="49" t="s">
        <v>6</v>
      </c>
      <c r="D132" s="54" t="s">
        <v>44</v>
      </c>
      <c r="E132" s="59"/>
      <c r="F132" s="49" t="s">
        <v>39</v>
      </c>
      <c r="G132" s="17">
        <v>3560160</v>
      </c>
      <c r="H132" s="17">
        <v>3263459</v>
      </c>
      <c r="I132" s="17">
        <v>3155178</v>
      </c>
      <c r="J132" s="17">
        <v>3370719</v>
      </c>
      <c r="K132" s="17">
        <v>3299797</v>
      </c>
      <c r="L132" s="17">
        <v>3258813</v>
      </c>
      <c r="M132" s="17">
        <v>3198944</v>
      </c>
      <c r="O132" s="49" t="s">
        <v>39</v>
      </c>
      <c r="P132" s="60">
        <v>1.1000000000000001</v>
      </c>
      <c r="Q132" s="60">
        <v>1.2</v>
      </c>
      <c r="R132" s="60">
        <v>1.2</v>
      </c>
      <c r="S132" s="60">
        <v>1.3</v>
      </c>
      <c r="T132" s="60">
        <v>1.4</v>
      </c>
      <c r="U132" s="60">
        <v>1.5</v>
      </c>
      <c r="V132" s="60">
        <v>1.6</v>
      </c>
      <c r="X132" s="49" t="s">
        <v>39</v>
      </c>
      <c r="Y132" s="17">
        <v>78323.520000000004</v>
      </c>
      <c r="Z132" s="17">
        <v>78323.016000000003</v>
      </c>
      <c r="AA132" s="17">
        <v>75724.271999999997</v>
      </c>
      <c r="AB132" s="17">
        <v>87638.694000000003</v>
      </c>
      <c r="AC132" s="17">
        <v>92394.315999999992</v>
      </c>
      <c r="AD132" s="17">
        <v>97764.39</v>
      </c>
      <c r="AE132" s="17">
        <v>102366.20800000001</v>
      </c>
      <c r="AG132" s="49" t="s">
        <v>39</v>
      </c>
      <c r="AH132" s="19">
        <v>0.28145025748378966</v>
      </c>
      <c r="AI132" s="19">
        <v>0.25099327597216992</v>
      </c>
      <c r="AJ132" s="19">
        <v>0.23729071556750608</v>
      </c>
      <c r="AK132" s="19">
        <v>0.24520206632879646</v>
      </c>
      <c r="AL132" s="19">
        <v>0.23404626556565475</v>
      </c>
      <c r="AM132" s="19">
        <v>0.22672170543466208</v>
      </c>
      <c r="AN132" s="19">
        <v>0.21740143044354271</v>
      </c>
      <c r="AP132" s="49" t="s">
        <v>39</v>
      </c>
      <c r="AQ132" s="18">
        <v>6.1919056646433735E-3</v>
      </c>
      <c r="AR132" s="18">
        <v>6.023838623332077E-3</v>
      </c>
      <c r="AS132" s="18">
        <v>5.6949771736201464E-3</v>
      </c>
      <c r="AT132" s="18">
        <v>6.3752537245487084E-3</v>
      </c>
      <c r="AU132" s="18">
        <v>6.5532954358383322E-3</v>
      </c>
      <c r="AV132" s="18">
        <v>6.8016511630398626E-3</v>
      </c>
      <c r="AW132" s="18">
        <v>6.956845774193368E-3</v>
      </c>
    </row>
    <row r="133" spans="2:49" s="55" customFormat="1" x14ac:dyDescent="0.2">
      <c r="B133" s="53"/>
      <c r="C133" s="49" t="s">
        <v>6</v>
      </c>
      <c r="D133" s="54" t="s">
        <v>44</v>
      </c>
      <c r="E133" s="59"/>
      <c r="F133" s="49" t="s">
        <v>40</v>
      </c>
      <c r="G133" s="17">
        <v>2985712</v>
      </c>
      <c r="H133" s="17">
        <v>2535421</v>
      </c>
      <c r="I133" s="17">
        <v>2428773</v>
      </c>
      <c r="J133" s="17">
        <v>2650369</v>
      </c>
      <c r="K133" s="17">
        <v>2512715</v>
      </c>
      <c r="L133" s="17">
        <v>2491826</v>
      </c>
      <c r="M133" s="17">
        <v>2356726</v>
      </c>
      <c r="O133" s="49" t="s">
        <v>40</v>
      </c>
      <c r="P133" s="60">
        <v>1.4</v>
      </c>
      <c r="Q133" s="60">
        <v>1.6</v>
      </c>
      <c r="R133" s="60">
        <v>1.5</v>
      </c>
      <c r="S133" s="60">
        <v>1.6</v>
      </c>
      <c r="T133" s="60">
        <v>1.8</v>
      </c>
      <c r="U133" s="60">
        <v>1.9</v>
      </c>
      <c r="V133" s="60">
        <v>2</v>
      </c>
      <c r="X133" s="49" t="s">
        <v>40</v>
      </c>
      <c r="Y133" s="17">
        <v>83599.936000000002</v>
      </c>
      <c r="Z133" s="17">
        <v>81133.472000000009</v>
      </c>
      <c r="AA133" s="17">
        <v>72863.19</v>
      </c>
      <c r="AB133" s="17">
        <v>84811.808000000005</v>
      </c>
      <c r="AC133" s="17">
        <v>90457.74</v>
      </c>
      <c r="AD133" s="17">
        <v>94689.387999999992</v>
      </c>
      <c r="AE133" s="17">
        <v>94269.04</v>
      </c>
      <c r="AG133" s="49" t="s">
        <v>40</v>
      </c>
      <c r="AH133" s="19">
        <v>0.23603697900443818</v>
      </c>
      <c r="AI133" s="19">
        <v>0.19499972966065607</v>
      </c>
      <c r="AJ133" s="19">
        <v>0.18266014884771586</v>
      </c>
      <c r="AK133" s="19">
        <v>0.19280039520760583</v>
      </c>
      <c r="AL133" s="19">
        <v>0.17822052755996937</v>
      </c>
      <c r="AM133" s="19">
        <v>0.17336098768675351</v>
      </c>
      <c r="AN133" s="19">
        <v>0.16016398022706513</v>
      </c>
      <c r="AP133" s="49" t="s">
        <v>40</v>
      </c>
      <c r="AQ133" s="18">
        <v>6.6090354121242688E-3</v>
      </c>
      <c r="AR133" s="18">
        <v>5.849991889819682E-3</v>
      </c>
      <c r="AS133" s="18">
        <v>5.4798044654314759E-3</v>
      </c>
      <c r="AT133" s="18">
        <v>6.1696126466433878E-3</v>
      </c>
      <c r="AU133" s="18">
        <v>6.4159389921588971E-3</v>
      </c>
      <c r="AV133" s="18">
        <v>6.5877175320966331E-3</v>
      </c>
      <c r="AW133" s="18">
        <v>6.4065592090826054E-3</v>
      </c>
    </row>
    <row r="134" spans="2:49" s="55" customFormat="1" x14ac:dyDescent="0.2">
      <c r="B134" s="63"/>
      <c r="C134" s="49" t="s">
        <v>6</v>
      </c>
      <c r="D134" s="54" t="s">
        <v>44</v>
      </c>
      <c r="E134" s="59"/>
      <c r="F134" s="49" t="s">
        <v>41</v>
      </c>
      <c r="G134" s="17">
        <v>5026523</v>
      </c>
      <c r="H134" s="17">
        <v>5543272</v>
      </c>
      <c r="I134" s="17">
        <v>5564294</v>
      </c>
      <c r="J134" s="17">
        <v>5553066</v>
      </c>
      <c r="K134" s="17">
        <v>5599509</v>
      </c>
      <c r="L134" s="17">
        <v>5825023</v>
      </c>
      <c r="M134" s="17">
        <v>5969777</v>
      </c>
      <c r="O134" s="49" t="s">
        <v>41</v>
      </c>
      <c r="P134" s="60">
        <v>0.9</v>
      </c>
      <c r="Q134" s="60">
        <v>0.9</v>
      </c>
      <c r="R134" s="60">
        <v>0.9</v>
      </c>
      <c r="S134" s="60">
        <v>1</v>
      </c>
      <c r="T134" s="60">
        <v>1.1000000000000001</v>
      </c>
      <c r="U134" s="60">
        <v>1.2</v>
      </c>
      <c r="V134" s="60">
        <v>1.2</v>
      </c>
      <c r="X134" s="49" t="s">
        <v>41</v>
      </c>
      <c r="Y134" s="17">
        <v>90477.414000000004</v>
      </c>
      <c r="Z134" s="17">
        <v>99778.895999999993</v>
      </c>
      <c r="AA134" s="17">
        <v>100157.29200000002</v>
      </c>
      <c r="AB134" s="17">
        <v>111061.32</v>
      </c>
      <c r="AC134" s="17">
        <v>123189.198</v>
      </c>
      <c r="AD134" s="17">
        <v>139800.552</v>
      </c>
      <c r="AE134" s="17">
        <v>143274.64799999999</v>
      </c>
      <c r="AG134" s="49" t="s">
        <v>41</v>
      </c>
      <c r="AH134" s="19">
        <v>0.39737432941165307</v>
      </c>
      <c r="AI134" s="19">
        <v>0.42633414388990398</v>
      </c>
      <c r="AJ134" s="19">
        <v>0.41847252512789473</v>
      </c>
      <c r="AK134" s="19">
        <v>0.40395632435103146</v>
      </c>
      <c r="AL134" s="19">
        <v>0.39715902840425454</v>
      </c>
      <c r="AM134" s="19">
        <v>0.40525772689507855</v>
      </c>
      <c r="AN134" s="19">
        <v>0.40570827724053971</v>
      </c>
      <c r="AP134" s="49" t="s">
        <v>41</v>
      </c>
      <c r="AQ134" s="18">
        <v>6.3579892705864496E-3</v>
      </c>
      <c r="AR134" s="18">
        <v>6.821346302238465E-3</v>
      </c>
      <c r="AS134" s="18">
        <v>6.695560402046317E-3</v>
      </c>
      <c r="AT134" s="18">
        <v>7.2712138383185668E-3</v>
      </c>
      <c r="AU134" s="18">
        <v>7.1488625112765825E-3</v>
      </c>
      <c r="AV134" s="18">
        <v>8.1051545379015703E-3</v>
      </c>
      <c r="AW134" s="18">
        <v>9.7369986537729526E-3</v>
      </c>
    </row>
    <row r="135" spans="2:49" s="55" customFormat="1" x14ac:dyDescent="0.2">
      <c r="B135" s="63"/>
      <c r="C135" s="49" t="s">
        <v>6</v>
      </c>
      <c r="D135" s="54" t="s">
        <v>44</v>
      </c>
      <c r="E135" s="59"/>
      <c r="F135" s="49" t="s">
        <v>42</v>
      </c>
      <c r="G135" s="17">
        <v>4062657</v>
      </c>
      <c r="H135" s="17">
        <v>4195446</v>
      </c>
      <c r="I135" s="17">
        <v>4577205</v>
      </c>
      <c r="J135" s="17">
        <v>4822914</v>
      </c>
      <c r="K135" s="17">
        <v>5199603</v>
      </c>
      <c r="L135" s="17">
        <v>5289790</v>
      </c>
      <c r="M135" s="17">
        <v>5545736</v>
      </c>
      <c r="O135" s="49" t="s">
        <v>42</v>
      </c>
      <c r="P135" s="60">
        <v>1</v>
      </c>
      <c r="Q135" s="60">
        <v>1</v>
      </c>
      <c r="R135" s="60">
        <v>1</v>
      </c>
      <c r="S135" s="60">
        <v>1.1000000000000001</v>
      </c>
      <c r="T135" s="60">
        <v>1.1000000000000001</v>
      </c>
      <c r="U135" s="60">
        <v>1.2</v>
      </c>
      <c r="V135" s="60">
        <v>1.2</v>
      </c>
      <c r="X135" s="49" t="s">
        <v>42</v>
      </c>
      <c r="Y135" s="17">
        <v>81253.14</v>
      </c>
      <c r="Z135" s="17">
        <v>83908.92</v>
      </c>
      <c r="AA135" s="17">
        <v>91544.1</v>
      </c>
      <c r="AB135" s="17">
        <v>106104.10800000001</v>
      </c>
      <c r="AC135" s="17">
        <v>114391.26600000002</v>
      </c>
      <c r="AD135" s="17">
        <v>126954.96</v>
      </c>
      <c r="AE135" s="17">
        <v>133097.66399999999</v>
      </c>
      <c r="AG135" s="49" t="s">
        <v>42</v>
      </c>
      <c r="AH135" s="19">
        <v>0.32117541310455722</v>
      </c>
      <c r="AI135" s="19">
        <v>0.32267258013792616</v>
      </c>
      <c r="AJ135" s="19">
        <v>0.34423675930459918</v>
      </c>
      <c r="AK135" s="19">
        <v>0.35084160932017205</v>
      </c>
      <c r="AL135" s="19">
        <v>0.36879470603009068</v>
      </c>
      <c r="AM135" s="19">
        <v>0.36802056767025942</v>
      </c>
      <c r="AN135" s="19">
        <v>0.37689029231591759</v>
      </c>
      <c r="AP135" s="49" t="s">
        <v>42</v>
      </c>
      <c r="AQ135" s="18">
        <v>5.7811574358820304E-3</v>
      </c>
      <c r="AR135" s="18">
        <v>6.4534516027585235E-3</v>
      </c>
      <c r="AS135" s="18">
        <v>6.8847351860919833E-3</v>
      </c>
      <c r="AT135" s="18">
        <v>7.0168321864034411E-3</v>
      </c>
      <c r="AU135" s="18">
        <v>8.1134835326619956E-3</v>
      </c>
      <c r="AV135" s="18">
        <v>7.3604113534051887E-3</v>
      </c>
      <c r="AW135" s="18">
        <v>9.0453670155820221E-3</v>
      </c>
    </row>
    <row r="136" spans="2:49" s="55" customFormat="1" x14ac:dyDescent="0.2">
      <c r="B136" s="63"/>
      <c r="C136" s="46" t="s">
        <v>43</v>
      </c>
      <c r="D136" s="58" t="s">
        <v>31</v>
      </c>
      <c r="E136" s="59"/>
      <c r="F136" s="46" t="s">
        <v>5</v>
      </c>
      <c r="G136" s="16">
        <v>13066854</v>
      </c>
      <c r="H136" s="16">
        <v>13394724</v>
      </c>
      <c r="I136" s="16">
        <v>13679637</v>
      </c>
      <c r="J136" s="16">
        <v>14143044</v>
      </c>
      <c r="K136" s="16">
        <v>14486905</v>
      </c>
      <c r="L136" s="16">
        <v>14762270</v>
      </c>
      <c r="M136" s="16">
        <v>15086538</v>
      </c>
      <c r="O136" s="46" t="s">
        <v>5</v>
      </c>
      <c r="P136" s="60">
        <v>0.4</v>
      </c>
      <c r="Q136" s="60">
        <v>0.5</v>
      </c>
      <c r="R136" s="60">
        <v>0.5</v>
      </c>
      <c r="S136" s="60">
        <v>0.5</v>
      </c>
      <c r="T136" s="60">
        <v>0.5</v>
      </c>
      <c r="U136" s="60">
        <v>0.6</v>
      </c>
      <c r="V136" s="60">
        <v>0.6</v>
      </c>
      <c r="X136" s="46" t="s">
        <v>5</v>
      </c>
      <c r="Y136" s="16">
        <v>104534.83200000001</v>
      </c>
      <c r="Z136" s="16">
        <v>133947.24</v>
      </c>
      <c r="AA136" s="16">
        <v>136796.37</v>
      </c>
      <c r="AB136" s="16">
        <v>141430.44</v>
      </c>
      <c r="AC136" s="16">
        <v>144869.04999999999</v>
      </c>
      <c r="AD136" s="16">
        <v>177147.24</v>
      </c>
      <c r="AE136" s="16">
        <v>181038.45599999998</v>
      </c>
      <c r="AG136" s="46" t="s">
        <v>5</v>
      </c>
      <c r="AH136" s="61"/>
      <c r="AI136" s="61"/>
      <c r="AJ136" s="61"/>
      <c r="AK136" s="61"/>
      <c r="AL136" s="61"/>
      <c r="AM136" s="61"/>
      <c r="AN136" s="61"/>
      <c r="AP136" s="46" t="s">
        <v>5</v>
      </c>
      <c r="AQ136" s="18"/>
      <c r="AR136" s="18"/>
      <c r="AS136" s="18"/>
      <c r="AT136" s="18"/>
      <c r="AU136" s="18"/>
      <c r="AV136" s="18"/>
      <c r="AW136" s="18"/>
    </row>
    <row r="137" spans="2:49" s="55" customFormat="1" x14ac:dyDescent="0.2">
      <c r="B137" s="63"/>
      <c r="C137" s="49" t="s">
        <v>43</v>
      </c>
      <c r="D137" s="54" t="s">
        <v>44</v>
      </c>
      <c r="E137" s="59"/>
      <c r="F137" s="49" t="s">
        <v>39</v>
      </c>
      <c r="G137" s="17">
        <v>3112866</v>
      </c>
      <c r="H137" s="17">
        <v>2813578</v>
      </c>
      <c r="I137" s="17">
        <v>2717806</v>
      </c>
      <c r="J137" s="17">
        <v>2684711</v>
      </c>
      <c r="K137" s="17">
        <v>2544037</v>
      </c>
      <c r="L137" s="17">
        <v>2585416</v>
      </c>
      <c r="M137" s="17">
        <v>2364453</v>
      </c>
      <c r="O137" s="49" t="s">
        <v>39</v>
      </c>
      <c r="P137" s="60">
        <v>1.1000000000000001</v>
      </c>
      <c r="Q137" s="60">
        <v>1.6</v>
      </c>
      <c r="R137" s="60">
        <v>1.5</v>
      </c>
      <c r="S137" s="60">
        <v>1.6</v>
      </c>
      <c r="T137" s="60">
        <v>1.8</v>
      </c>
      <c r="U137" s="60">
        <v>1.9</v>
      </c>
      <c r="V137" s="60">
        <v>2</v>
      </c>
      <c r="X137" s="49" t="s">
        <v>39</v>
      </c>
      <c r="Y137" s="17">
        <v>68483.051999999996</v>
      </c>
      <c r="Z137" s="17">
        <v>90034.495999999999</v>
      </c>
      <c r="AA137" s="17">
        <v>81534.179999999993</v>
      </c>
      <c r="AB137" s="17">
        <v>85910.752000000008</v>
      </c>
      <c r="AC137" s="17">
        <v>91585.332000000009</v>
      </c>
      <c r="AD137" s="17">
        <v>98245.80799999999</v>
      </c>
      <c r="AE137" s="17">
        <v>94578.12</v>
      </c>
      <c r="AG137" s="49" t="s">
        <v>39</v>
      </c>
      <c r="AH137" s="19">
        <v>0.23822612543156907</v>
      </c>
      <c r="AI137" s="19">
        <v>0.21005121120823392</v>
      </c>
      <c r="AJ137" s="19">
        <v>0.1986753011063086</v>
      </c>
      <c r="AK137" s="19">
        <v>0.18982554250697375</v>
      </c>
      <c r="AL137" s="19">
        <v>0.17560942105991584</v>
      </c>
      <c r="AM137" s="19">
        <v>0.17513675064878234</v>
      </c>
      <c r="AN137" s="19">
        <v>0.15672601626695271</v>
      </c>
      <c r="AP137" s="49" t="s">
        <v>39</v>
      </c>
      <c r="AQ137" s="18">
        <v>5.24097475949452E-3</v>
      </c>
      <c r="AR137" s="18">
        <v>6.301536336247018E-3</v>
      </c>
      <c r="AS137" s="18">
        <v>5.5629084309766407E-3</v>
      </c>
      <c r="AT137" s="18">
        <v>6.0744173602231607E-3</v>
      </c>
      <c r="AU137" s="18">
        <v>6.3219391581569705E-3</v>
      </c>
      <c r="AV137" s="18">
        <v>6.655196524653728E-3</v>
      </c>
      <c r="AW137" s="18">
        <v>6.2690406506781086E-3</v>
      </c>
    </row>
    <row r="138" spans="2:49" s="55" customFormat="1" x14ac:dyDescent="0.2">
      <c r="B138" s="63"/>
      <c r="C138" s="49" t="s">
        <v>43</v>
      </c>
      <c r="D138" s="54" t="s">
        <v>44</v>
      </c>
      <c r="F138" s="49" t="s">
        <v>40</v>
      </c>
      <c r="G138" s="17">
        <v>2543309</v>
      </c>
      <c r="H138" s="17">
        <v>2187144</v>
      </c>
      <c r="I138" s="17">
        <v>2049802</v>
      </c>
      <c r="J138" s="17">
        <v>2115741</v>
      </c>
      <c r="K138" s="17">
        <v>1944161</v>
      </c>
      <c r="L138" s="17">
        <v>1959463</v>
      </c>
      <c r="M138" s="17">
        <v>1790957</v>
      </c>
      <c r="O138" s="49" t="s">
        <v>40</v>
      </c>
      <c r="P138" s="60">
        <v>1.4</v>
      </c>
      <c r="Q138" s="60">
        <v>1.6</v>
      </c>
      <c r="R138" s="60">
        <v>1.5</v>
      </c>
      <c r="S138" s="60">
        <v>1.6</v>
      </c>
      <c r="T138" s="60">
        <v>2.1</v>
      </c>
      <c r="U138" s="60">
        <v>2.8</v>
      </c>
      <c r="V138" s="60">
        <v>2.2999999999999998</v>
      </c>
      <c r="X138" s="49" t="s">
        <v>40</v>
      </c>
      <c r="Y138" s="17">
        <v>71212.651999999987</v>
      </c>
      <c r="Z138" s="17">
        <v>69988.608000000007</v>
      </c>
      <c r="AA138" s="17">
        <v>61494.06</v>
      </c>
      <c r="AB138" s="17">
        <v>67703.712</v>
      </c>
      <c r="AC138" s="17">
        <v>81654.762000000002</v>
      </c>
      <c r="AD138" s="17">
        <v>109729.92799999999</v>
      </c>
      <c r="AE138" s="17">
        <v>82384.021999999997</v>
      </c>
      <c r="AG138" s="49" t="s">
        <v>40</v>
      </c>
      <c r="AH138" s="19">
        <v>0.1946382044216611</v>
      </c>
      <c r="AI138" s="19">
        <v>0.16328399151785433</v>
      </c>
      <c r="AJ138" s="19">
        <v>0.14984330359058504</v>
      </c>
      <c r="AK138" s="19">
        <v>0.1495958720060547</v>
      </c>
      <c r="AL138" s="19">
        <v>0.1342012665921396</v>
      </c>
      <c r="AM138" s="19">
        <v>0.13273453201980454</v>
      </c>
      <c r="AN138" s="19">
        <v>0.11871225857118446</v>
      </c>
      <c r="AP138" s="49" t="s">
        <v>40</v>
      </c>
      <c r="AQ138" s="18">
        <v>5.4498697238065108E-3</v>
      </c>
      <c r="AR138" s="18">
        <v>4.8985197455356302E-3</v>
      </c>
      <c r="AS138" s="18">
        <v>4.4952991077175505E-3</v>
      </c>
      <c r="AT138" s="18">
        <v>4.787067904193751E-3</v>
      </c>
      <c r="AU138" s="18">
        <v>5.6364531968698638E-3</v>
      </c>
      <c r="AV138" s="18">
        <v>7.4331337931090539E-3</v>
      </c>
      <c r="AW138" s="18">
        <v>5.4607638942744847E-3</v>
      </c>
    </row>
    <row r="139" spans="2:49" s="55" customFormat="1" x14ac:dyDescent="0.2">
      <c r="B139" s="63"/>
      <c r="C139" s="49" t="s">
        <v>43</v>
      </c>
      <c r="D139" s="54" t="s">
        <v>44</v>
      </c>
      <c r="F139" s="49" t="s">
        <v>41</v>
      </c>
      <c r="G139" s="17">
        <v>4433637</v>
      </c>
      <c r="H139" s="17">
        <v>4870253</v>
      </c>
      <c r="I139" s="17">
        <v>4857780</v>
      </c>
      <c r="J139" s="17">
        <v>4798473</v>
      </c>
      <c r="K139" s="17">
        <v>4960993</v>
      </c>
      <c r="L139" s="17">
        <v>5017611</v>
      </c>
      <c r="M139" s="17">
        <v>5168719</v>
      </c>
      <c r="O139" s="49" t="s">
        <v>41</v>
      </c>
      <c r="P139" s="60">
        <v>1</v>
      </c>
      <c r="Q139" s="60">
        <v>1</v>
      </c>
      <c r="R139" s="60">
        <v>1</v>
      </c>
      <c r="S139" s="60">
        <v>1.1000000000000001</v>
      </c>
      <c r="T139" s="60">
        <v>1.2</v>
      </c>
      <c r="U139" s="60">
        <v>1.2</v>
      </c>
      <c r="V139" s="60">
        <v>1.2</v>
      </c>
      <c r="X139" s="49" t="s">
        <v>41</v>
      </c>
      <c r="Y139" s="17">
        <v>88672.74</v>
      </c>
      <c r="Z139" s="17">
        <v>97405.06</v>
      </c>
      <c r="AA139" s="17">
        <v>97155.6</v>
      </c>
      <c r="AB139" s="17">
        <v>105566.40600000002</v>
      </c>
      <c r="AC139" s="17">
        <v>119063.83199999999</v>
      </c>
      <c r="AD139" s="17">
        <v>120422.664</v>
      </c>
      <c r="AE139" s="17">
        <v>124049.25599999999</v>
      </c>
      <c r="AG139" s="49" t="s">
        <v>41</v>
      </c>
      <c r="AH139" s="19">
        <v>0.33930401303940488</v>
      </c>
      <c r="AI139" s="19">
        <v>0.36359487511650107</v>
      </c>
      <c r="AJ139" s="19">
        <v>0.35511030007594502</v>
      </c>
      <c r="AK139" s="19">
        <v>0.33928148706883754</v>
      </c>
      <c r="AL139" s="19">
        <v>0.34244671308329833</v>
      </c>
      <c r="AM139" s="19">
        <v>0.33989427100303682</v>
      </c>
      <c r="AN139" s="19">
        <v>0.34260471156470756</v>
      </c>
      <c r="AP139" s="49" t="s">
        <v>41</v>
      </c>
      <c r="AQ139" s="18">
        <v>6.1074722347092877E-3</v>
      </c>
      <c r="AR139" s="18">
        <v>6.5447077520970195E-3</v>
      </c>
      <c r="AS139" s="18">
        <v>6.391985401367011E-3</v>
      </c>
      <c r="AT139" s="18">
        <v>6.7856297413767504E-3</v>
      </c>
      <c r="AU139" s="18">
        <v>6.8489342616659668E-3</v>
      </c>
      <c r="AV139" s="18">
        <v>6.7978854200607362E-3</v>
      </c>
      <c r="AW139" s="18">
        <v>8.2225130775529804E-3</v>
      </c>
    </row>
    <row r="140" spans="2:49" s="55" customFormat="1" x14ac:dyDescent="0.2">
      <c r="B140" s="63"/>
      <c r="C140" s="49" t="s">
        <v>43</v>
      </c>
      <c r="D140" s="54" t="s">
        <v>44</v>
      </c>
      <c r="F140" s="49" t="s">
        <v>42</v>
      </c>
      <c r="G140" s="17">
        <v>5520352</v>
      </c>
      <c r="H140" s="17">
        <v>5710893</v>
      </c>
      <c r="I140" s="17">
        <v>6104051</v>
      </c>
      <c r="J140" s="17">
        <v>6659860</v>
      </c>
      <c r="K140" s="17">
        <v>6981875</v>
      </c>
      <c r="L140" s="17">
        <v>7159243</v>
      </c>
      <c r="M140" s="17">
        <v>7553366</v>
      </c>
      <c r="O140" s="49" t="s">
        <v>42</v>
      </c>
      <c r="P140" s="60">
        <v>0.9</v>
      </c>
      <c r="Q140" s="60">
        <v>0.9</v>
      </c>
      <c r="R140" s="60">
        <v>0.8</v>
      </c>
      <c r="S140" s="60">
        <v>0.9</v>
      </c>
      <c r="T140" s="60">
        <v>0.9</v>
      </c>
      <c r="U140" s="60">
        <v>0.9</v>
      </c>
      <c r="V140" s="60">
        <v>1</v>
      </c>
      <c r="X140" s="49" t="s">
        <v>42</v>
      </c>
      <c r="Y140" s="17">
        <v>99366.335999999996</v>
      </c>
      <c r="Z140" s="17">
        <v>102796.07400000001</v>
      </c>
      <c r="AA140" s="17">
        <v>97664.815999999992</v>
      </c>
      <c r="AB140" s="17">
        <v>119877.48</v>
      </c>
      <c r="AC140" s="17">
        <v>125673.75</v>
      </c>
      <c r="AD140" s="17">
        <v>128866.37400000001</v>
      </c>
      <c r="AE140" s="17">
        <v>151067.32</v>
      </c>
      <c r="AG140" s="49" t="s">
        <v>42</v>
      </c>
      <c r="AH140" s="19">
        <v>0.42246986152902605</v>
      </c>
      <c r="AI140" s="19">
        <v>0.42635391367526498</v>
      </c>
      <c r="AJ140" s="19">
        <v>0.44621439881774638</v>
      </c>
      <c r="AK140" s="19">
        <v>0.47089297042418876</v>
      </c>
      <c r="AL140" s="19">
        <v>0.48194386585678584</v>
      </c>
      <c r="AM140" s="19">
        <v>0.48496897834818087</v>
      </c>
      <c r="AN140" s="19">
        <v>0.50066927216833979</v>
      </c>
      <c r="AP140" s="49" t="s">
        <v>42</v>
      </c>
      <c r="AQ140" s="18">
        <v>5.9145780614063646E-3</v>
      </c>
      <c r="AR140" s="18">
        <v>6.8216626188042405E-3</v>
      </c>
      <c r="AS140" s="18">
        <v>6.2470015834484496E-3</v>
      </c>
      <c r="AT140" s="18">
        <v>7.53428752678702E-3</v>
      </c>
      <c r="AU140" s="18">
        <v>7.711101853708574E-3</v>
      </c>
      <c r="AV140" s="18">
        <v>7.7595036535708936E-3</v>
      </c>
      <c r="AW140" s="18">
        <v>1.0013385443366796E-2</v>
      </c>
    </row>
    <row r="141" spans="2:49" x14ac:dyDescent="0.2">
      <c r="P141" s="60"/>
      <c r="Q141" s="60"/>
      <c r="R141" s="60"/>
      <c r="S141" s="60"/>
      <c r="T141" s="60"/>
      <c r="U141" s="60"/>
      <c r="V141" s="60"/>
    </row>
    <row r="142" spans="2:49" x14ac:dyDescent="0.2">
      <c r="P142" s="60"/>
      <c r="Q142" s="60"/>
      <c r="R142" s="60"/>
      <c r="S142" s="60"/>
      <c r="T142" s="60"/>
      <c r="U142" s="60"/>
      <c r="V142" s="60"/>
    </row>
    <row r="143" spans="2:49" s="65" customFormat="1" ht="21" x14ac:dyDescent="0.35">
      <c r="G143" s="65" t="s">
        <v>46</v>
      </c>
      <c r="P143" s="64"/>
      <c r="Q143" s="64"/>
      <c r="R143" s="64"/>
      <c r="S143" s="64"/>
      <c r="T143" s="64"/>
      <c r="U143" s="64"/>
      <c r="V143" s="64"/>
    </row>
    <row r="144" spans="2:49" x14ac:dyDescent="0.2">
      <c r="F144" s="5"/>
      <c r="G144" s="15" t="s">
        <v>36</v>
      </c>
      <c r="H144" s="15" t="s">
        <v>25</v>
      </c>
      <c r="I144" s="15" t="s">
        <v>23</v>
      </c>
      <c r="J144" s="15" t="s">
        <v>22</v>
      </c>
      <c r="K144" s="15" t="s">
        <v>20</v>
      </c>
      <c r="L144" s="15" t="s">
        <v>19</v>
      </c>
      <c r="M144" s="15" t="s">
        <v>18</v>
      </c>
      <c r="P144" s="15" t="s">
        <v>36</v>
      </c>
      <c r="Q144" s="15" t="s">
        <v>25</v>
      </c>
      <c r="R144" s="15" t="s">
        <v>23</v>
      </c>
      <c r="S144" s="15" t="s">
        <v>22</v>
      </c>
      <c r="T144" s="15" t="s">
        <v>20</v>
      </c>
      <c r="U144" s="15" t="s">
        <v>19</v>
      </c>
      <c r="V144" s="15" t="s">
        <v>18</v>
      </c>
      <c r="Y144" s="15" t="s">
        <v>36</v>
      </c>
      <c r="Z144" s="15" t="s">
        <v>25</v>
      </c>
      <c r="AA144" s="15" t="s">
        <v>23</v>
      </c>
      <c r="AB144" s="15" t="s">
        <v>22</v>
      </c>
      <c r="AC144" s="15" t="s">
        <v>20</v>
      </c>
      <c r="AD144" s="15" t="s">
        <v>19</v>
      </c>
      <c r="AE144" s="15" t="s">
        <v>18</v>
      </c>
    </row>
    <row r="145" spans="4:31" x14ac:dyDescent="0.2">
      <c r="D145" s="49" t="s">
        <v>38</v>
      </c>
      <c r="E145" s="4" t="s">
        <v>0</v>
      </c>
      <c r="F145" s="5" t="s">
        <v>14</v>
      </c>
      <c r="H145" s="6">
        <v>43874</v>
      </c>
      <c r="I145" s="6">
        <v>45204</v>
      </c>
      <c r="J145" s="6">
        <v>41375</v>
      </c>
      <c r="K145" s="6">
        <v>36582</v>
      </c>
      <c r="L145" s="6">
        <v>29922</v>
      </c>
      <c r="M145" s="6">
        <v>25812</v>
      </c>
      <c r="P145" s="60"/>
      <c r="Q145" s="60">
        <v>10.5</v>
      </c>
      <c r="R145" s="60">
        <v>10.6</v>
      </c>
      <c r="S145" s="60">
        <v>11.3</v>
      </c>
      <c r="T145" s="60">
        <v>12.7</v>
      </c>
      <c r="U145" s="60">
        <v>15.6</v>
      </c>
      <c r="V145" s="60">
        <v>15.4</v>
      </c>
      <c r="Z145" s="11">
        <v>9213.5400000000009</v>
      </c>
      <c r="AA145" s="11">
        <v>9583.2479999999996</v>
      </c>
      <c r="AB145" s="11">
        <v>9350.7500000000018</v>
      </c>
      <c r="AC145" s="20">
        <v>9291.8279999999995</v>
      </c>
      <c r="AD145" s="11">
        <v>9335.6640000000007</v>
      </c>
      <c r="AE145" s="11">
        <v>7950.0959999999995</v>
      </c>
    </row>
    <row r="146" spans="4:31" x14ac:dyDescent="0.2">
      <c r="D146" s="49" t="s">
        <v>38</v>
      </c>
      <c r="E146" s="4" t="s">
        <v>0</v>
      </c>
      <c r="F146" s="5" t="s">
        <v>15</v>
      </c>
      <c r="H146" s="6">
        <v>30730</v>
      </c>
      <c r="I146" s="6">
        <v>27037</v>
      </c>
      <c r="J146" s="6">
        <v>21160</v>
      </c>
      <c r="K146" s="6">
        <v>15587</v>
      </c>
      <c r="L146" s="6">
        <v>17250</v>
      </c>
      <c r="M146" s="6">
        <v>15364</v>
      </c>
      <c r="P146" s="60"/>
      <c r="Q146" s="60">
        <v>12.2</v>
      </c>
      <c r="R146" s="60">
        <v>14.3</v>
      </c>
      <c r="S146" s="60">
        <v>15.7</v>
      </c>
      <c r="T146" s="60">
        <v>19.600000000000001</v>
      </c>
      <c r="U146" s="60">
        <v>18.899999999999999</v>
      </c>
      <c r="V146" s="60">
        <v>19.8</v>
      </c>
      <c r="Z146" s="11">
        <v>7498.12</v>
      </c>
      <c r="AA146" s="11">
        <v>7732.5820000000003</v>
      </c>
      <c r="AB146" s="11">
        <v>6644.24</v>
      </c>
      <c r="AC146" s="20">
        <v>6110.1040000000003</v>
      </c>
      <c r="AD146" s="11">
        <v>6520.5</v>
      </c>
      <c r="AE146" s="11">
        <v>6084.1440000000002</v>
      </c>
    </row>
    <row r="147" spans="4:31" x14ac:dyDescent="0.2">
      <c r="D147" s="49" t="s">
        <v>38</v>
      </c>
      <c r="E147" s="4" t="s">
        <v>0</v>
      </c>
      <c r="F147" s="5" t="s">
        <v>16</v>
      </c>
      <c r="H147" s="6">
        <v>8904</v>
      </c>
      <c r="I147" s="6"/>
      <c r="J147" s="6">
        <v>10356</v>
      </c>
      <c r="K147" s="6"/>
      <c r="L147" s="6"/>
      <c r="M147" s="6" t="s">
        <v>34</v>
      </c>
      <c r="P147" s="60"/>
      <c r="Q147" s="60">
        <v>23.6</v>
      </c>
      <c r="R147" s="60"/>
      <c r="S147" s="60">
        <v>22.8</v>
      </c>
      <c r="T147" s="60"/>
      <c r="U147" s="60"/>
      <c r="V147" s="60"/>
      <c r="Z147" s="11">
        <v>4202.6880000000001</v>
      </c>
      <c r="AA147" s="11">
        <v>0</v>
      </c>
      <c r="AB147" s="11">
        <v>4722.3360000000002</v>
      </c>
      <c r="AC147" s="20">
        <v>0</v>
      </c>
      <c r="AD147" s="11">
        <v>0</v>
      </c>
      <c r="AE147" s="11"/>
    </row>
    <row r="148" spans="4:31" x14ac:dyDescent="0.2">
      <c r="D148" s="49" t="s">
        <v>38</v>
      </c>
      <c r="E148" s="4" t="s">
        <v>0</v>
      </c>
      <c r="F148" s="5" t="s">
        <v>17</v>
      </c>
      <c r="H148" s="6"/>
      <c r="I148" s="6"/>
      <c r="J148" s="6"/>
      <c r="K148" s="6"/>
      <c r="L148" s="6"/>
      <c r="M148" s="6" t="s">
        <v>34</v>
      </c>
      <c r="P148" s="60"/>
      <c r="Q148" s="60"/>
      <c r="R148" s="60"/>
      <c r="S148" s="60"/>
      <c r="T148" s="60"/>
      <c r="U148" s="60"/>
      <c r="V148" s="60"/>
      <c r="Z148" s="11">
        <v>0</v>
      </c>
      <c r="AA148" s="11">
        <v>0</v>
      </c>
      <c r="AB148" s="11">
        <v>0</v>
      </c>
      <c r="AC148" s="20">
        <v>0</v>
      </c>
      <c r="AD148" s="11">
        <v>0</v>
      </c>
      <c r="AE148" s="11"/>
    </row>
    <row r="149" spans="4:31" x14ac:dyDescent="0.2">
      <c r="D149" s="49" t="s">
        <v>38</v>
      </c>
      <c r="E149" s="4" t="s">
        <v>0</v>
      </c>
      <c r="F149" s="5" t="s">
        <v>24</v>
      </c>
      <c r="H149" s="6"/>
      <c r="I149" s="6"/>
      <c r="J149" s="6"/>
      <c r="K149" s="6"/>
      <c r="L149" s="6"/>
      <c r="M149" s="6" t="s">
        <v>34</v>
      </c>
      <c r="P149" s="60"/>
      <c r="Q149" s="60"/>
      <c r="R149" s="60"/>
      <c r="S149" s="60"/>
      <c r="T149" s="60"/>
      <c r="U149" s="60"/>
      <c r="V149" s="60"/>
      <c r="Z149" s="11">
        <v>0</v>
      </c>
      <c r="AA149" s="11">
        <v>0</v>
      </c>
      <c r="AB149" s="11">
        <v>0</v>
      </c>
      <c r="AC149" s="20">
        <v>0</v>
      </c>
      <c r="AD149" s="11">
        <v>0</v>
      </c>
      <c r="AE149" s="11"/>
    </row>
    <row r="150" spans="4:31" x14ac:dyDescent="0.2">
      <c r="D150" s="46" t="s">
        <v>38</v>
      </c>
      <c r="E150" s="4" t="s">
        <v>0</v>
      </c>
      <c r="F150" s="7" t="s">
        <v>12</v>
      </c>
      <c r="H150" s="6">
        <v>84774</v>
      </c>
      <c r="I150" s="6">
        <v>76668</v>
      </c>
      <c r="J150" s="6">
        <v>73666</v>
      </c>
      <c r="K150" s="6">
        <v>58619</v>
      </c>
      <c r="L150" s="6">
        <v>51038</v>
      </c>
      <c r="M150" s="6">
        <v>43327</v>
      </c>
      <c r="P150" s="60"/>
      <c r="Q150" s="60">
        <v>9.5</v>
      </c>
      <c r="R150" s="60">
        <v>8.1999999999999993</v>
      </c>
      <c r="S150" s="60">
        <v>8.4</v>
      </c>
      <c r="T150" s="60">
        <v>10.199999999999999</v>
      </c>
      <c r="U150" s="60">
        <v>11</v>
      </c>
      <c r="V150" s="60">
        <v>12.1</v>
      </c>
      <c r="Z150" s="11">
        <v>16107.06</v>
      </c>
      <c r="AA150" s="11">
        <v>12573.552</v>
      </c>
      <c r="AB150" s="11">
        <v>12375.888000000001</v>
      </c>
      <c r="AC150" s="20">
        <v>11958.275999999998</v>
      </c>
      <c r="AD150" s="11">
        <v>11228.36</v>
      </c>
      <c r="AE150" s="11">
        <v>10485.134</v>
      </c>
    </row>
    <row r="151" spans="4:31" x14ac:dyDescent="0.2">
      <c r="D151" s="49" t="s">
        <v>38</v>
      </c>
      <c r="E151" s="4" t="s">
        <v>1</v>
      </c>
      <c r="F151" s="5" t="s">
        <v>14</v>
      </c>
      <c r="H151" s="6">
        <v>188869</v>
      </c>
      <c r="I151" s="6">
        <v>137404</v>
      </c>
      <c r="J151" s="6">
        <v>181775</v>
      </c>
      <c r="K151" s="6">
        <v>134346</v>
      </c>
      <c r="L151" s="6">
        <v>157195</v>
      </c>
      <c r="M151" s="6">
        <v>134758</v>
      </c>
      <c r="P151" s="60"/>
      <c r="Q151" s="60">
        <v>6.8</v>
      </c>
      <c r="R151" s="60">
        <v>5.8</v>
      </c>
      <c r="S151" s="60">
        <v>6.6</v>
      </c>
      <c r="T151" s="60">
        <v>7.7</v>
      </c>
      <c r="U151" s="60">
        <v>7.6</v>
      </c>
      <c r="V151" s="60">
        <v>8.5</v>
      </c>
      <c r="Z151" s="11">
        <v>25686.183999999997</v>
      </c>
      <c r="AA151" s="11">
        <v>15938.864</v>
      </c>
      <c r="AB151" s="11">
        <v>23994.3</v>
      </c>
      <c r="AC151" s="20">
        <v>20689.284</v>
      </c>
      <c r="AD151" s="11">
        <v>23893.64</v>
      </c>
      <c r="AE151" s="11">
        <v>22908.86</v>
      </c>
    </row>
    <row r="152" spans="4:31" x14ac:dyDescent="0.2">
      <c r="D152" s="49" t="s">
        <v>38</v>
      </c>
      <c r="E152" s="4" t="s">
        <v>1</v>
      </c>
      <c r="F152" s="5" t="s">
        <v>15</v>
      </c>
      <c r="H152" s="6">
        <v>195833</v>
      </c>
      <c r="I152" s="6">
        <v>175460</v>
      </c>
      <c r="J152" s="6">
        <v>182382</v>
      </c>
      <c r="K152" s="6">
        <v>145694</v>
      </c>
      <c r="L152" s="6">
        <v>144367</v>
      </c>
      <c r="M152" s="6">
        <v>124110</v>
      </c>
      <c r="P152" s="60"/>
      <c r="Q152" s="60">
        <v>6.8</v>
      </c>
      <c r="R152" s="60">
        <v>5.3</v>
      </c>
      <c r="S152" s="60">
        <v>6.6</v>
      </c>
      <c r="T152" s="60">
        <v>7.7</v>
      </c>
      <c r="U152" s="60">
        <v>8.3000000000000007</v>
      </c>
      <c r="V152" s="60">
        <v>9.5</v>
      </c>
      <c r="Z152" s="11">
        <v>26633.287999999997</v>
      </c>
      <c r="AA152" s="11">
        <v>18598.759999999998</v>
      </c>
      <c r="AB152" s="11">
        <v>24074.423999999999</v>
      </c>
      <c r="AC152" s="20">
        <v>22436.876</v>
      </c>
      <c r="AD152" s="11">
        <v>23964.922000000002</v>
      </c>
      <c r="AE152" s="11">
        <v>23580.9</v>
      </c>
    </row>
    <row r="153" spans="4:31" x14ac:dyDescent="0.2">
      <c r="D153" s="49" t="s">
        <v>38</v>
      </c>
      <c r="E153" s="4" t="s">
        <v>1</v>
      </c>
      <c r="F153" s="5" t="s">
        <v>16</v>
      </c>
      <c r="H153" s="6">
        <v>128233</v>
      </c>
      <c r="I153" s="6">
        <v>149842</v>
      </c>
      <c r="J153" s="6">
        <v>133798</v>
      </c>
      <c r="K153" s="6">
        <v>119334</v>
      </c>
      <c r="L153" s="6">
        <v>101544</v>
      </c>
      <c r="M153" s="6">
        <v>104536</v>
      </c>
      <c r="P153" s="60"/>
      <c r="Q153" s="60">
        <v>7.4</v>
      </c>
      <c r="R153" s="60">
        <v>5.8</v>
      </c>
      <c r="S153" s="60">
        <v>7.2</v>
      </c>
      <c r="T153" s="60">
        <v>8.6</v>
      </c>
      <c r="U153" s="60">
        <v>9.3000000000000007</v>
      </c>
      <c r="V153" s="60">
        <v>9.5</v>
      </c>
      <c r="Z153" s="11">
        <v>18978.484</v>
      </c>
      <c r="AA153" s="11">
        <v>17381.671999999999</v>
      </c>
      <c r="AB153" s="11">
        <v>19266.912</v>
      </c>
      <c r="AC153" s="20">
        <v>20525.447999999997</v>
      </c>
      <c r="AD153" s="11">
        <v>18887.184000000001</v>
      </c>
      <c r="AE153" s="11">
        <v>19861.84</v>
      </c>
    </row>
    <row r="154" spans="4:31" x14ac:dyDescent="0.2">
      <c r="D154" s="49" t="s">
        <v>38</v>
      </c>
      <c r="E154" s="4" t="s">
        <v>1</v>
      </c>
      <c r="F154" s="5" t="s">
        <v>17</v>
      </c>
      <c r="H154" s="6">
        <v>74551</v>
      </c>
      <c r="I154" s="6">
        <v>91291</v>
      </c>
      <c r="J154" s="6">
        <v>109345</v>
      </c>
      <c r="K154" s="6">
        <v>101637</v>
      </c>
      <c r="L154" s="6">
        <v>93297</v>
      </c>
      <c r="M154" s="6">
        <v>81754</v>
      </c>
      <c r="P154" s="60"/>
      <c r="Q154" s="60">
        <v>10.1</v>
      </c>
      <c r="R154" s="60">
        <v>6.9</v>
      </c>
      <c r="S154" s="60">
        <v>8.1</v>
      </c>
      <c r="T154" s="60">
        <v>8.6</v>
      </c>
      <c r="U154" s="60">
        <v>10</v>
      </c>
      <c r="V154" s="60">
        <v>10.7</v>
      </c>
      <c r="Z154" s="11">
        <v>15059.302</v>
      </c>
      <c r="AA154" s="11">
        <v>12598.158000000001</v>
      </c>
      <c r="AB154" s="11">
        <v>17713.89</v>
      </c>
      <c r="AC154" s="20">
        <v>17481.563999999998</v>
      </c>
      <c r="AD154" s="11">
        <v>18659.400000000001</v>
      </c>
      <c r="AE154" s="11">
        <v>17495.356</v>
      </c>
    </row>
    <row r="155" spans="4:31" x14ac:dyDescent="0.2">
      <c r="D155" s="49" t="s">
        <v>38</v>
      </c>
      <c r="E155" s="4" t="s">
        <v>1</v>
      </c>
      <c r="F155" s="5" t="s">
        <v>24</v>
      </c>
      <c r="H155" s="6">
        <v>19818</v>
      </c>
      <c r="I155" s="6">
        <v>15670</v>
      </c>
      <c r="J155" s="6">
        <v>16237</v>
      </c>
      <c r="K155" s="6">
        <v>11103</v>
      </c>
      <c r="L155" s="6">
        <v>15301</v>
      </c>
      <c r="M155" s="6">
        <v>10216</v>
      </c>
      <c r="P155" s="60"/>
      <c r="Q155" s="60">
        <v>19.5</v>
      </c>
      <c r="R155" s="60">
        <v>17.2</v>
      </c>
      <c r="S155" s="60">
        <v>20.6</v>
      </c>
      <c r="T155" s="60">
        <v>26.4</v>
      </c>
      <c r="U155" s="60">
        <v>24.6</v>
      </c>
      <c r="V155" s="60">
        <v>30.3</v>
      </c>
      <c r="Z155" s="11">
        <v>7729.02</v>
      </c>
      <c r="AA155" s="11">
        <v>5390.48</v>
      </c>
      <c r="AB155" s="11">
        <v>6689.6440000000002</v>
      </c>
      <c r="AC155" s="20">
        <v>5862.384</v>
      </c>
      <c r="AD155" s="11">
        <v>7528.0920000000006</v>
      </c>
      <c r="AE155" s="11">
        <v>6190.8959999999997</v>
      </c>
    </row>
    <row r="156" spans="4:31" x14ac:dyDescent="0.2">
      <c r="D156" s="46" t="s">
        <v>38</v>
      </c>
      <c r="E156" s="4" t="s">
        <v>1</v>
      </c>
      <c r="F156" s="7" t="s">
        <v>12</v>
      </c>
      <c r="H156" s="6">
        <v>607304</v>
      </c>
      <c r="I156" s="6">
        <v>569667</v>
      </c>
      <c r="J156" s="6">
        <v>623537</v>
      </c>
      <c r="K156" s="6">
        <v>512114</v>
      </c>
      <c r="L156" s="6">
        <v>511704</v>
      </c>
      <c r="M156" s="6">
        <v>455374</v>
      </c>
      <c r="P156" s="60"/>
      <c r="Q156" s="60">
        <v>3.5</v>
      </c>
      <c r="R156" s="60">
        <v>2.8</v>
      </c>
      <c r="S156" s="60">
        <v>3.4</v>
      </c>
      <c r="T156" s="60">
        <v>3.6</v>
      </c>
      <c r="U156" s="60">
        <v>3.9</v>
      </c>
      <c r="V156" s="60">
        <v>4.4000000000000004</v>
      </c>
      <c r="Z156" s="11">
        <v>42511.28</v>
      </c>
      <c r="AA156" s="11">
        <v>31901.351999999999</v>
      </c>
      <c r="AB156" s="11">
        <v>42400.515999999996</v>
      </c>
      <c r="AC156" s="20">
        <v>36872.208000000006</v>
      </c>
      <c r="AD156" s="11">
        <v>39912.911999999997</v>
      </c>
      <c r="AE156" s="11">
        <v>40072.912000000004</v>
      </c>
    </row>
    <row r="157" spans="4:31" x14ac:dyDescent="0.2">
      <c r="D157" s="49" t="s">
        <v>38</v>
      </c>
      <c r="E157" s="4" t="s">
        <v>2</v>
      </c>
      <c r="F157" s="5" t="s">
        <v>14</v>
      </c>
      <c r="H157" s="6">
        <v>211335</v>
      </c>
      <c r="I157" s="6">
        <v>155076</v>
      </c>
      <c r="J157" s="6">
        <v>162578</v>
      </c>
      <c r="K157" s="6">
        <v>131357</v>
      </c>
      <c r="L157" s="6">
        <v>154380</v>
      </c>
      <c r="M157" s="6">
        <v>153655</v>
      </c>
      <c r="P157" s="60"/>
      <c r="Q157" s="60">
        <v>5.4</v>
      </c>
      <c r="R157" s="60">
        <v>5.9</v>
      </c>
      <c r="S157" s="60">
        <v>6.3</v>
      </c>
      <c r="T157" s="60">
        <v>8</v>
      </c>
      <c r="U157" s="60">
        <v>7.7</v>
      </c>
      <c r="V157" s="60">
        <v>7.9</v>
      </c>
      <c r="Z157" s="11">
        <v>22824.18</v>
      </c>
      <c r="AA157" s="11">
        <v>18298.968000000001</v>
      </c>
      <c r="AB157" s="11">
        <v>20484.828000000001</v>
      </c>
      <c r="AC157" s="20">
        <v>21017.119999999999</v>
      </c>
      <c r="AD157" s="11">
        <v>23774.52</v>
      </c>
      <c r="AE157" s="11">
        <v>24277.49</v>
      </c>
    </row>
    <row r="158" spans="4:31" x14ac:dyDescent="0.2">
      <c r="D158" s="49" t="s">
        <v>38</v>
      </c>
      <c r="E158" s="4" t="s">
        <v>2</v>
      </c>
      <c r="F158" s="5" t="s">
        <v>15</v>
      </c>
      <c r="H158" s="6">
        <v>297135</v>
      </c>
      <c r="I158" s="6">
        <v>217864</v>
      </c>
      <c r="J158" s="6">
        <v>207637</v>
      </c>
      <c r="K158" s="6">
        <v>196981</v>
      </c>
      <c r="L158" s="6">
        <v>207559</v>
      </c>
      <c r="M158" s="6">
        <v>209167</v>
      </c>
      <c r="P158" s="60"/>
      <c r="Q158" s="60">
        <v>4.8</v>
      </c>
      <c r="R158" s="60">
        <v>5.0999999999999996</v>
      </c>
      <c r="S158" s="60">
        <v>5.4</v>
      </c>
      <c r="T158" s="60">
        <v>7.2</v>
      </c>
      <c r="U158" s="60">
        <v>6.6</v>
      </c>
      <c r="V158" s="60">
        <v>6.8</v>
      </c>
      <c r="Z158" s="11">
        <v>28524.959999999999</v>
      </c>
      <c r="AA158" s="11">
        <v>22222.127999999997</v>
      </c>
      <c r="AB158" s="11">
        <v>22424.796000000002</v>
      </c>
      <c r="AC158" s="20">
        <v>28365.263999999999</v>
      </c>
      <c r="AD158" s="11">
        <v>27397.787999999997</v>
      </c>
      <c r="AE158" s="11">
        <v>28446.711999999996</v>
      </c>
    </row>
    <row r="159" spans="4:31" x14ac:dyDescent="0.2">
      <c r="D159" s="49" t="s">
        <v>38</v>
      </c>
      <c r="E159" s="4" t="s">
        <v>2</v>
      </c>
      <c r="F159" s="5" t="s">
        <v>16</v>
      </c>
      <c r="H159" s="6">
        <v>251806</v>
      </c>
      <c r="I159" s="6">
        <v>271715</v>
      </c>
      <c r="J159" s="6">
        <v>226134</v>
      </c>
      <c r="K159" s="6">
        <v>225259</v>
      </c>
      <c r="L159" s="6">
        <v>185981</v>
      </c>
      <c r="M159" s="6">
        <v>242657</v>
      </c>
      <c r="P159" s="60"/>
      <c r="Q159" s="60">
        <v>4.8</v>
      </c>
      <c r="R159" s="60">
        <v>4.5</v>
      </c>
      <c r="S159" s="60">
        <v>5.4</v>
      </c>
      <c r="T159" s="60">
        <v>6.2</v>
      </c>
      <c r="U159" s="60">
        <v>7.7</v>
      </c>
      <c r="V159" s="60">
        <v>6.8</v>
      </c>
      <c r="Z159" s="11">
        <v>24173.376</v>
      </c>
      <c r="AA159" s="11">
        <v>24454.35</v>
      </c>
      <c r="AB159" s="11">
        <v>24422.472000000002</v>
      </c>
      <c r="AC159" s="20">
        <v>27932.116000000002</v>
      </c>
      <c r="AD159" s="11">
        <v>28641.074000000001</v>
      </c>
      <c r="AE159" s="11">
        <v>33001.351999999999</v>
      </c>
    </row>
    <row r="160" spans="4:31" x14ac:dyDescent="0.2">
      <c r="D160" s="49" t="s">
        <v>38</v>
      </c>
      <c r="E160" s="4" t="s">
        <v>2</v>
      </c>
      <c r="F160" s="5" t="s">
        <v>17</v>
      </c>
      <c r="H160" s="6">
        <v>328647</v>
      </c>
      <c r="I160" s="6">
        <v>357838</v>
      </c>
      <c r="J160" s="6">
        <v>408813</v>
      </c>
      <c r="K160" s="6">
        <v>370939</v>
      </c>
      <c r="L160" s="6">
        <v>376805</v>
      </c>
      <c r="M160" s="6">
        <v>364042</v>
      </c>
      <c r="P160" s="60"/>
      <c r="Q160" s="60">
        <v>4.4000000000000004</v>
      </c>
      <c r="R160" s="60">
        <v>3.8</v>
      </c>
      <c r="S160" s="60">
        <v>3.7</v>
      </c>
      <c r="T160" s="60">
        <v>4.5999999999999996</v>
      </c>
      <c r="U160" s="60">
        <v>4.9000000000000004</v>
      </c>
      <c r="V160" s="60">
        <v>5.2</v>
      </c>
      <c r="Z160" s="11">
        <v>28920.936000000002</v>
      </c>
      <c r="AA160" s="11">
        <v>27195.687999999998</v>
      </c>
      <c r="AB160" s="11">
        <v>30252.162</v>
      </c>
      <c r="AC160" s="20">
        <v>34126.387999999999</v>
      </c>
      <c r="AD160" s="11">
        <v>36926.890000000007</v>
      </c>
      <c r="AE160" s="11">
        <v>37860.368000000002</v>
      </c>
    </row>
    <row r="161" spans="4:31" x14ac:dyDescent="0.2">
      <c r="D161" s="49" t="s">
        <v>38</v>
      </c>
      <c r="E161" s="4" t="s">
        <v>2</v>
      </c>
      <c r="F161" s="5" t="s">
        <v>24</v>
      </c>
      <c r="H161" s="6">
        <v>615418</v>
      </c>
      <c r="I161" s="6">
        <v>552847</v>
      </c>
      <c r="J161" s="6">
        <v>483854</v>
      </c>
      <c r="K161" s="6">
        <v>462502</v>
      </c>
      <c r="L161" s="6">
        <v>491120</v>
      </c>
      <c r="M161" s="6">
        <v>493349</v>
      </c>
      <c r="P161" s="60"/>
      <c r="Q161" s="60">
        <v>3.3</v>
      </c>
      <c r="R161" s="60">
        <v>3.1</v>
      </c>
      <c r="S161" s="60">
        <v>3.5</v>
      </c>
      <c r="T161" s="60">
        <v>4</v>
      </c>
      <c r="U161" s="60">
        <v>4.3</v>
      </c>
      <c r="V161" s="60">
        <v>4.5</v>
      </c>
      <c r="Z161" s="11">
        <v>40617.587999999996</v>
      </c>
      <c r="AA161" s="11">
        <v>34276.513999999996</v>
      </c>
      <c r="AB161" s="11">
        <v>33869.78</v>
      </c>
      <c r="AC161" s="20">
        <v>37000.160000000003</v>
      </c>
      <c r="AD161" s="11">
        <v>42236.32</v>
      </c>
      <c r="AE161" s="11">
        <v>44401.41</v>
      </c>
    </row>
    <row r="162" spans="4:31" x14ac:dyDescent="0.2">
      <c r="D162" s="46" t="s">
        <v>38</v>
      </c>
      <c r="E162" s="4" t="s">
        <v>2</v>
      </c>
      <c r="F162" s="7" t="s">
        <v>12</v>
      </c>
      <c r="H162" s="6">
        <v>1704341</v>
      </c>
      <c r="I162" s="6">
        <v>1555340</v>
      </c>
      <c r="J162" s="6">
        <v>1489016</v>
      </c>
      <c r="K162" s="6">
        <v>1387038</v>
      </c>
      <c r="L162" s="6">
        <v>1415845</v>
      </c>
      <c r="M162" s="6">
        <v>1462870</v>
      </c>
      <c r="P162" s="60"/>
      <c r="Q162" s="60">
        <v>1.7</v>
      </c>
      <c r="R162" s="60">
        <v>1.6</v>
      </c>
      <c r="S162" s="60">
        <v>2.2999999999999998</v>
      </c>
      <c r="T162" s="60">
        <v>2</v>
      </c>
      <c r="U162" s="60">
        <v>2.8</v>
      </c>
      <c r="V162" s="60">
        <v>2.9</v>
      </c>
      <c r="Z162" s="11">
        <v>57947.593999999997</v>
      </c>
      <c r="AA162" s="11">
        <v>49770.879999999997</v>
      </c>
      <c r="AB162" s="11">
        <v>68494.73599999999</v>
      </c>
      <c r="AC162" s="20">
        <v>55481.52</v>
      </c>
      <c r="AD162" s="11">
        <v>79287.319999999992</v>
      </c>
      <c r="AE162" s="11">
        <v>84846.46</v>
      </c>
    </row>
    <row r="163" spans="4:31" x14ac:dyDescent="0.2">
      <c r="D163" s="49" t="s">
        <v>38</v>
      </c>
      <c r="E163" s="4" t="s">
        <v>3</v>
      </c>
      <c r="F163" s="5" t="s">
        <v>14</v>
      </c>
      <c r="H163" s="6">
        <v>191904</v>
      </c>
      <c r="I163" s="6">
        <v>159554</v>
      </c>
      <c r="J163" s="6">
        <v>159151</v>
      </c>
      <c r="K163" s="6">
        <v>140876</v>
      </c>
      <c r="L163" s="6">
        <v>148372</v>
      </c>
      <c r="M163" s="6">
        <v>150714</v>
      </c>
      <c r="P163" s="60"/>
      <c r="Q163" s="60">
        <v>5.9</v>
      </c>
      <c r="R163" s="60">
        <v>5.9</v>
      </c>
      <c r="S163" s="60">
        <v>6.5</v>
      </c>
      <c r="T163" s="60">
        <v>8.1</v>
      </c>
      <c r="U163" s="60">
        <v>8.9</v>
      </c>
      <c r="V163" s="60">
        <v>8</v>
      </c>
      <c r="Z163" s="11">
        <v>22644.672000000002</v>
      </c>
      <c r="AA163" s="11">
        <v>18827.372000000003</v>
      </c>
      <c r="AB163" s="11">
        <v>20689.63</v>
      </c>
      <c r="AC163" s="20">
        <v>22821.911999999997</v>
      </c>
      <c r="AD163" s="11">
        <v>26410.216</v>
      </c>
      <c r="AE163" s="11">
        <v>24114.240000000002</v>
      </c>
    </row>
    <row r="164" spans="4:31" x14ac:dyDescent="0.2">
      <c r="D164" s="49" t="s">
        <v>38</v>
      </c>
      <c r="E164" s="4" t="s">
        <v>3</v>
      </c>
      <c r="F164" s="5" t="s">
        <v>15</v>
      </c>
      <c r="H164" s="6">
        <v>288009</v>
      </c>
      <c r="I164" s="6">
        <v>236480</v>
      </c>
      <c r="J164" s="6">
        <v>205016</v>
      </c>
      <c r="K164" s="6">
        <v>206713</v>
      </c>
      <c r="L164" s="6">
        <v>202233</v>
      </c>
      <c r="M164" s="6">
        <v>210295</v>
      </c>
      <c r="P164" s="60"/>
      <c r="Q164" s="60">
        <v>4.5</v>
      </c>
      <c r="R164" s="60">
        <v>4.5</v>
      </c>
      <c r="S164" s="60">
        <v>5.6</v>
      </c>
      <c r="T164" s="60">
        <v>6.3</v>
      </c>
      <c r="U164" s="60">
        <v>6.9</v>
      </c>
      <c r="V164" s="60">
        <v>6.9</v>
      </c>
      <c r="Z164" s="11">
        <v>25920.81</v>
      </c>
      <c r="AA164" s="11">
        <v>21283.200000000001</v>
      </c>
      <c r="AB164" s="11">
        <v>22961.791999999998</v>
      </c>
      <c r="AC164" s="20">
        <v>26045.838</v>
      </c>
      <c r="AD164" s="11">
        <v>27908.154000000002</v>
      </c>
      <c r="AE164" s="11">
        <v>29020.71</v>
      </c>
    </row>
    <row r="165" spans="4:31" x14ac:dyDescent="0.2">
      <c r="D165" s="49" t="s">
        <v>38</v>
      </c>
      <c r="E165" s="4" t="s">
        <v>3</v>
      </c>
      <c r="F165" s="5" t="s">
        <v>16</v>
      </c>
      <c r="H165" s="6">
        <v>208611</v>
      </c>
      <c r="I165" s="6">
        <v>286219</v>
      </c>
      <c r="J165" s="6">
        <v>243207</v>
      </c>
      <c r="K165" s="6">
        <v>230509</v>
      </c>
      <c r="L165" s="6">
        <v>244425</v>
      </c>
      <c r="M165" s="6">
        <v>201144</v>
      </c>
      <c r="P165" s="60"/>
      <c r="Q165" s="60">
        <v>5</v>
      </c>
      <c r="R165" s="60">
        <v>4.5</v>
      </c>
      <c r="S165" s="60">
        <v>5.6</v>
      </c>
      <c r="T165" s="60">
        <v>6.3</v>
      </c>
      <c r="U165" s="60">
        <v>6.9</v>
      </c>
      <c r="V165" s="60">
        <v>6.9</v>
      </c>
      <c r="Z165" s="11">
        <v>20861.099999999999</v>
      </c>
      <c r="AA165" s="11">
        <v>25759.71</v>
      </c>
      <c r="AB165" s="11">
        <v>27239.183999999997</v>
      </c>
      <c r="AC165" s="20">
        <v>29044.133999999998</v>
      </c>
      <c r="AD165" s="11">
        <v>33730.65</v>
      </c>
      <c r="AE165" s="11">
        <v>27757.872000000003</v>
      </c>
    </row>
    <row r="166" spans="4:31" x14ac:dyDescent="0.2">
      <c r="D166" s="49" t="s">
        <v>38</v>
      </c>
      <c r="E166" s="4" t="s">
        <v>3</v>
      </c>
      <c r="F166" s="5" t="s">
        <v>17</v>
      </c>
      <c r="H166" s="6">
        <v>327437</v>
      </c>
      <c r="I166" s="6">
        <v>391802</v>
      </c>
      <c r="J166" s="6">
        <v>448763</v>
      </c>
      <c r="K166" s="6">
        <v>499503</v>
      </c>
      <c r="L166" s="6">
        <v>435624</v>
      </c>
      <c r="M166" s="6">
        <v>395856</v>
      </c>
      <c r="P166" s="60"/>
      <c r="Q166" s="60">
        <v>4.0999999999999996</v>
      </c>
      <c r="R166" s="60">
        <v>3.8</v>
      </c>
      <c r="S166" s="60">
        <v>3.9</v>
      </c>
      <c r="T166" s="60">
        <v>4.5</v>
      </c>
      <c r="U166" s="60">
        <v>4.9000000000000004</v>
      </c>
      <c r="V166" s="60">
        <v>5.2</v>
      </c>
      <c r="Z166" s="11">
        <v>26849.833999999999</v>
      </c>
      <c r="AA166" s="11">
        <v>29776.951999999997</v>
      </c>
      <c r="AB166" s="11">
        <v>35003.513999999996</v>
      </c>
      <c r="AC166" s="20">
        <v>44955.27</v>
      </c>
      <c r="AD166" s="11">
        <v>42691.152000000002</v>
      </c>
      <c r="AE166" s="11">
        <v>41169.024000000005</v>
      </c>
    </row>
    <row r="167" spans="4:31" x14ac:dyDescent="0.2">
      <c r="D167" s="49" t="s">
        <v>38</v>
      </c>
      <c r="E167" s="4" t="s">
        <v>3</v>
      </c>
      <c r="F167" s="5" t="s">
        <v>24</v>
      </c>
      <c r="H167" s="6">
        <v>1859455</v>
      </c>
      <c r="I167" s="6">
        <v>1993890</v>
      </c>
      <c r="J167" s="6">
        <v>2033122</v>
      </c>
      <c r="K167" s="6">
        <v>2137551</v>
      </c>
      <c r="L167" s="6">
        <v>2129656</v>
      </c>
      <c r="M167" s="6">
        <v>2185089</v>
      </c>
      <c r="P167" s="60"/>
      <c r="Q167" s="60">
        <v>1.7</v>
      </c>
      <c r="R167" s="60">
        <v>1.6</v>
      </c>
      <c r="S167" s="60">
        <v>1.6</v>
      </c>
      <c r="T167" s="60">
        <v>1.8</v>
      </c>
      <c r="U167" s="60">
        <v>1.9</v>
      </c>
      <c r="V167" s="60">
        <v>2</v>
      </c>
      <c r="Z167" s="11">
        <v>63221.47</v>
      </c>
      <c r="AA167" s="11">
        <v>63804.480000000003</v>
      </c>
      <c r="AB167" s="11">
        <v>65059.904000000002</v>
      </c>
      <c r="AC167" s="20">
        <v>76951.83600000001</v>
      </c>
      <c r="AD167" s="11">
        <v>80926.928</v>
      </c>
      <c r="AE167" s="11">
        <v>87403.56</v>
      </c>
    </row>
    <row r="168" spans="4:31" x14ac:dyDescent="0.2">
      <c r="D168" s="46" t="s">
        <v>38</v>
      </c>
      <c r="E168" s="4" t="s">
        <v>3</v>
      </c>
      <c r="F168" s="7" t="s">
        <v>12</v>
      </c>
      <c r="H168" s="6">
        <v>2875416</v>
      </c>
      <c r="I168" s="6">
        <v>3067945</v>
      </c>
      <c r="J168" s="6">
        <v>3089259</v>
      </c>
      <c r="K168" s="6">
        <v>3215152</v>
      </c>
      <c r="L168" s="6">
        <v>3160310</v>
      </c>
      <c r="M168" s="6">
        <v>3143098</v>
      </c>
      <c r="P168" s="60"/>
      <c r="Q168" s="60">
        <v>1.4</v>
      </c>
      <c r="R168" s="60">
        <v>0.7</v>
      </c>
      <c r="S168" s="60">
        <v>1.2</v>
      </c>
      <c r="T168" s="60">
        <v>1.4</v>
      </c>
      <c r="U168" s="60">
        <v>1.1000000000000001</v>
      </c>
      <c r="V168" s="60">
        <v>1.5</v>
      </c>
      <c r="Z168" s="11">
        <v>80511.648000000001</v>
      </c>
      <c r="AA168" s="11">
        <v>42951.23</v>
      </c>
      <c r="AB168" s="11">
        <v>74142.216</v>
      </c>
      <c r="AC168" s="20">
        <v>90024.255999999994</v>
      </c>
      <c r="AD168" s="11">
        <v>69526.820000000007</v>
      </c>
      <c r="AE168" s="11">
        <v>94292.94</v>
      </c>
    </row>
    <row r="169" spans="4:31" x14ac:dyDescent="0.2">
      <c r="D169" s="49" t="s">
        <v>38</v>
      </c>
      <c r="E169" s="4" t="s">
        <v>4</v>
      </c>
      <c r="F169" s="5" t="s">
        <v>14</v>
      </c>
      <c r="H169" s="6">
        <v>43918</v>
      </c>
      <c r="I169" s="6">
        <v>33028</v>
      </c>
      <c r="J169" s="6">
        <v>38353</v>
      </c>
      <c r="K169" s="6">
        <v>32725</v>
      </c>
      <c r="L169" s="6">
        <v>39488</v>
      </c>
      <c r="M169" s="6">
        <v>48508</v>
      </c>
      <c r="P169" s="60"/>
      <c r="Q169" s="60">
        <v>9.1999999999999993</v>
      </c>
      <c r="R169" s="60">
        <v>12.8</v>
      </c>
      <c r="S169" s="60">
        <v>10.1</v>
      </c>
      <c r="T169" s="60">
        <v>11.2</v>
      </c>
      <c r="U169" s="60">
        <v>11</v>
      </c>
      <c r="V169" s="60">
        <v>9.4</v>
      </c>
      <c r="Z169" s="11">
        <v>8080.9119999999994</v>
      </c>
      <c r="AA169" s="11">
        <v>8455.1679999999997</v>
      </c>
      <c r="AB169" s="11">
        <v>7747.3059999999996</v>
      </c>
      <c r="AC169" s="20">
        <v>7330.4</v>
      </c>
      <c r="AD169" s="11">
        <v>8687.36</v>
      </c>
      <c r="AE169" s="11">
        <v>9119.5040000000008</v>
      </c>
    </row>
    <row r="170" spans="4:31" x14ac:dyDescent="0.2">
      <c r="D170" s="49" t="s">
        <v>38</v>
      </c>
      <c r="E170" s="4" t="s">
        <v>4</v>
      </c>
      <c r="F170" s="5" t="s">
        <v>15</v>
      </c>
      <c r="H170" s="6">
        <v>97926</v>
      </c>
      <c r="I170" s="6">
        <v>87725</v>
      </c>
      <c r="J170" s="6">
        <v>71624</v>
      </c>
      <c r="K170" s="6">
        <v>75349</v>
      </c>
      <c r="L170" s="6">
        <v>80351</v>
      </c>
      <c r="M170" s="6">
        <v>70943</v>
      </c>
      <c r="P170" s="60"/>
      <c r="Q170" s="60">
        <v>5.9</v>
      </c>
      <c r="R170" s="60">
        <v>7.5</v>
      </c>
      <c r="S170" s="60">
        <v>7.1</v>
      </c>
      <c r="T170" s="60">
        <v>7.1</v>
      </c>
      <c r="U170" s="60">
        <v>7.3</v>
      </c>
      <c r="V170" s="60">
        <v>7.5</v>
      </c>
      <c r="Z170" s="11">
        <v>11555.268</v>
      </c>
      <c r="AA170" s="11">
        <v>13158.75</v>
      </c>
      <c r="AB170" s="11">
        <v>10170.608</v>
      </c>
      <c r="AC170" s="20">
        <v>10699.558000000001</v>
      </c>
      <c r="AD170" s="11">
        <v>11731.245999999999</v>
      </c>
      <c r="AE170" s="11">
        <v>10641.45</v>
      </c>
    </row>
    <row r="171" spans="4:31" x14ac:dyDescent="0.2">
      <c r="D171" s="49" t="s">
        <v>38</v>
      </c>
      <c r="E171" s="4" t="s">
        <v>4</v>
      </c>
      <c r="F171" s="5" t="s">
        <v>16</v>
      </c>
      <c r="H171" s="6">
        <v>89845</v>
      </c>
      <c r="I171" s="6">
        <v>93664</v>
      </c>
      <c r="J171" s="6">
        <v>75540</v>
      </c>
      <c r="K171" s="6">
        <v>75051</v>
      </c>
      <c r="L171" s="6">
        <v>73081</v>
      </c>
      <c r="M171" s="6">
        <v>83917</v>
      </c>
      <c r="P171" s="60"/>
      <c r="Q171" s="60">
        <v>6.2</v>
      </c>
      <c r="R171" s="60">
        <v>7.3</v>
      </c>
      <c r="S171" s="60">
        <v>6.9</v>
      </c>
      <c r="T171" s="60">
        <v>7.1</v>
      </c>
      <c r="U171" s="60">
        <v>7.8</v>
      </c>
      <c r="V171" s="60">
        <v>7</v>
      </c>
      <c r="Z171" s="11">
        <v>11140.78</v>
      </c>
      <c r="AA171" s="11">
        <v>13674.944</v>
      </c>
      <c r="AB171" s="11">
        <v>10424.52</v>
      </c>
      <c r="AC171" s="20">
        <v>10657.242</v>
      </c>
      <c r="AD171" s="11">
        <v>11400.635999999999</v>
      </c>
      <c r="AE171" s="11">
        <v>11748.38</v>
      </c>
    </row>
    <row r="172" spans="4:31" x14ac:dyDescent="0.2">
      <c r="D172" s="49" t="s">
        <v>38</v>
      </c>
      <c r="E172" s="4" t="s">
        <v>4</v>
      </c>
      <c r="F172" s="5" t="s">
        <v>17</v>
      </c>
      <c r="H172" s="6">
        <v>136757</v>
      </c>
      <c r="I172" s="6">
        <v>125321</v>
      </c>
      <c r="J172" s="6">
        <v>164719</v>
      </c>
      <c r="K172" s="6">
        <v>166608</v>
      </c>
      <c r="L172" s="6">
        <v>163682</v>
      </c>
      <c r="M172" s="6">
        <v>167265</v>
      </c>
      <c r="P172" s="60"/>
      <c r="Q172" s="60">
        <v>5.0999999999999996</v>
      </c>
      <c r="R172" s="60">
        <v>6.2</v>
      </c>
      <c r="S172" s="60">
        <v>4.8</v>
      </c>
      <c r="T172" s="60">
        <v>4.9000000000000004</v>
      </c>
      <c r="U172" s="60">
        <v>5.2</v>
      </c>
      <c r="V172" s="60">
        <v>5.0999999999999996</v>
      </c>
      <c r="Z172" s="11">
        <v>13949.214</v>
      </c>
      <c r="AA172" s="11">
        <v>15539.804000000002</v>
      </c>
      <c r="AB172" s="11">
        <v>15813.023999999999</v>
      </c>
      <c r="AC172" s="20">
        <v>16327.584000000001</v>
      </c>
      <c r="AD172" s="11">
        <v>17022.928</v>
      </c>
      <c r="AE172" s="11">
        <v>17061.03</v>
      </c>
    </row>
    <row r="173" spans="4:31" x14ac:dyDescent="0.2">
      <c r="D173" s="49" t="s">
        <v>38</v>
      </c>
      <c r="E173" s="4" t="s">
        <v>4</v>
      </c>
      <c r="F173" s="5" t="s">
        <v>24</v>
      </c>
      <c r="H173" s="6">
        <v>1227977</v>
      </c>
      <c r="I173" s="6">
        <v>1315131</v>
      </c>
      <c r="J173" s="6">
        <v>1438440</v>
      </c>
      <c r="K173" s="6">
        <v>1547937</v>
      </c>
      <c r="L173" s="6">
        <v>1694744</v>
      </c>
      <c r="M173" s="6">
        <v>1855500</v>
      </c>
      <c r="P173" s="60"/>
      <c r="Q173" s="60">
        <v>1.5</v>
      </c>
      <c r="R173" s="60">
        <v>2</v>
      </c>
      <c r="S173" s="60">
        <v>1.2</v>
      </c>
      <c r="T173" s="60">
        <v>1.3</v>
      </c>
      <c r="U173" s="60">
        <v>1.8</v>
      </c>
      <c r="V173" s="60">
        <v>1.4</v>
      </c>
      <c r="Z173" s="11">
        <v>36839.31</v>
      </c>
      <c r="AA173" s="11">
        <v>52605.24</v>
      </c>
      <c r="AB173" s="11">
        <v>34522.559999999998</v>
      </c>
      <c r="AC173" s="20">
        <v>40246.362000000001</v>
      </c>
      <c r="AD173" s="11">
        <v>61010.784000000007</v>
      </c>
      <c r="AE173" s="11">
        <v>51954</v>
      </c>
    </row>
    <row r="174" spans="4:31" x14ac:dyDescent="0.2">
      <c r="D174" s="46" t="s">
        <v>38</v>
      </c>
      <c r="E174" s="4" t="s">
        <v>4</v>
      </c>
      <c r="F174" s="7" t="s">
        <v>12</v>
      </c>
      <c r="H174" s="6">
        <v>1596423</v>
      </c>
      <c r="I174" s="6">
        <v>1654869</v>
      </c>
      <c r="J174" s="6">
        <v>1788676</v>
      </c>
      <c r="K174" s="6">
        <v>1897670</v>
      </c>
      <c r="L174" s="6">
        <v>2051346</v>
      </c>
      <c r="M174" s="6">
        <v>2226133</v>
      </c>
      <c r="P174" s="60"/>
      <c r="Q174" s="60">
        <v>1.2</v>
      </c>
      <c r="R174" s="60">
        <v>1.6</v>
      </c>
      <c r="S174" s="60">
        <v>1.2</v>
      </c>
      <c r="T174" s="60">
        <v>1.3</v>
      </c>
      <c r="U174" s="60">
        <v>1</v>
      </c>
      <c r="V174" s="60">
        <v>1.1000000000000001</v>
      </c>
      <c r="Z174" s="11">
        <v>38314.151999999995</v>
      </c>
      <c r="AA174" s="11">
        <v>52955.808000000005</v>
      </c>
      <c r="AB174" s="11">
        <v>42928.223999999995</v>
      </c>
      <c r="AC174" s="20">
        <v>49339.42</v>
      </c>
      <c r="AD174" s="11">
        <v>41026.92</v>
      </c>
      <c r="AE174" s="11">
        <v>48974.926000000007</v>
      </c>
    </row>
    <row r="175" spans="4:31" x14ac:dyDescent="0.2">
      <c r="D175" s="49" t="s">
        <v>38</v>
      </c>
      <c r="E175" s="8" t="s">
        <v>47</v>
      </c>
      <c r="F175" s="5" t="s">
        <v>14</v>
      </c>
      <c r="H175" s="6">
        <v>679900</v>
      </c>
      <c r="I175" s="6">
        <v>530266</v>
      </c>
      <c r="J175" s="6">
        <v>583232</v>
      </c>
      <c r="K175" s="6">
        <v>475886</v>
      </c>
      <c r="L175" s="6">
        <v>529357</v>
      </c>
      <c r="M175" s="6">
        <v>513447</v>
      </c>
      <c r="P175" s="60"/>
      <c r="Q175" s="60">
        <v>3.3</v>
      </c>
      <c r="R175" s="60">
        <v>3.2</v>
      </c>
      <c r="S175" s="60">
        <v>3.4</v>
      </c>
      <c r="T175" s="60">
        <v>3.9</v>
      </c>
      <c r="U175" s="60">
        <v>4</v>
      </c>
      <c r="V175" s="60">
        <v>4</v>
      </c>
      <c r="Z175" s="11">
        <v>44873.4</v>
      </c>
      <c r="AA175" s="11">
        <v>33937.024000000005</v>
      </c>
      <c r="AB175" s="11">
        <v>39659.775999999998</v>
      </c>
      <c r="AC175" s="20">
        <v>37119.108</v>
      </c>
      <c r="AD175" s="11">
        <v>42348.56</v>
      </c>
      <c r="AE175" s="11">
        <v>41075.760000000002</v>
      </c>
    </row>
    <row r="176" spans="4:31" x14ac:dyDescent="0.2">
      <c r="D176" s="49" t="s">
        <v>38</v>
      </c>
      <c r="E176" s="8" t="s">
        <v>47</v>
      </c>
      <c r="F176" s="5" t="s">
        <v>15</v>
      </c>
      <c r="H176" s="6">
        <v>909633</v>
      </c>
      <c r="I176" s="6">
        <v>744566</v>
      </c>
      <c r="J176" s="6">
        <v>687819</v>
      </c>
      <c r="K176" s="6">
        <v>640324</v>
      </c>
      <c r="L176" s="6">
        <v>651760</v>
      </c>
      <c r="M176" s="6">
        <v>629879</v>
      </c>
      <c r="P176" s="60"/>
      <c r="Q176" s="60">
        <v>2.6</v>
      </c>
      <c r="R176" s="60">
        <v>3.2</v>
      </c>
      <c r="S176" s="60">
        <v>3.4</v>
      </c>
      <c r="T176" s="60">
        <v>3.7</v>
      </c>
      <c r="U176" s="60">
        <v>4</v>
      </c>
      <c r="V176" s="60">
        <v>4</v>
      </c>
      <c r="Z176" s="11">
        <v>47300.916000000005</v>
      </c>
      <c r="AA176" s="11">
        <v>47652.224000000002</v>
      </c>
      <c r="AB176" s="11">
        <v>46771.692000000003</v>
      </c>
      <c r="AC176" s="20">
        <v>47383.976000000002</v>
      </c>
      <c r="AD176" s="11">
        <v>52140.800000000003</v>
      </c>
      <c r="AE176" s="11">
        <v>50390.32</v>
      </c>
    </row>
    <row r="177" spans="4:31" x14ac:dyDescent="0.2">
      <c r="D177" s="49" t="s">
        <v>38</v>
      </c>
      <c r="E177" s="8" t="s">
        <v>47</v>
      </c>
      <c r="F177" s="5" t="s">
        <v>16</v>
      </c>
      <c r="H177" s="6">
        <v>687399</v>
      </c>
      <c r="I177" s="6">
        <v>804915</v>
      </c>
      <c r="J177" s="6">
        <v>689035</v>
      </c>
      <c r="K177" s="6">
        <v>656047</v>
      </c>
      <c r="L177" s="6">
        <v>608719</v>
      </c>
      <c r="M177" s="6">
        <v>634142</v>
      </c>
      <c r="P177" s="60"/>
      <c r="Q177" s="60">
        <v>3.3</v>
      </c>
      <c r="R177" s="60">
        <v>2.6</v>
      </c>
      <c r="S177" s="60">
        <v>3.4</v>
      </c>
      <c r="T177" s="60">
        <v>3.7</v>
      </c>
      <c r="U177" s="60">
        <v>4</v>
      </c>
      <c r="V177" s="60">
        <v>4</v>
      </c>
      <c r="Z177" s="11">
        <v>45368.333999999995</v>
      </c>
      <c r="AA177" s="11">
        <v>41855.58</v>
      </c>
      <c r="AB177" s="11">
        <v>46854.38</v>
      </c>
      <c r="AC177" s="20">
        <v>48547.477999999996</v>
      </c>
      <c r="AD177" s="11">
        <v>48697.52</v>
      </c>
      <c r="AE177" s="11">
        <v>50731.360000000001</v>
      </c>
    </row>
    <row r="178" spans="4:31" x14ac:dyDescent="0.2">
      <c r="D178" s="49" t="s">
        <v>38</v>
      </c>
      <c r="E178" s="8" t="s">
        <v>47</v>
      </c>
      <c r="F178" s="5" t="s">
        <v>17</v>
      </c>
      <c r="H178" s="6">
        <v>867767</v>
      </c>
      <c r="I178" s="6">
        <v>967204</v>
      </c>
      <c r="J178" s="6">
        <v>1132415</v>
      </c>
      <c r="K178" s="6">
        <v>1139243</v>
      </c>
      <c r="L178" s="6">
        <v>1069586</v>
      </c>
      <c r="M178" s="6">
        <v>1009180</v>
      </c>
      <c r="P178" s="60"/>
      <c r="Q178" s="60">
        <v>2.6</v>
      </c>
      <c r="R178" s="60">
        <v>2.6</v>
      </c>
      <c r="S178" s="60">
        <v>2.4</v>
      </c>
      <c r="T178" s="60">
        <v>2.6</v>
      </c>
      <c r="U178" s="60">
        <v>2.8</v>
      </c>
      <c r="V178" s="60">
        <v>2.8</v>
      </c>
      <c r="Z178" s="11">
        <v>45123.884000000005</v>
      </c>
      <c r="AA178" s="11">
        <v>50294.608</v>
      </c>
      <c r="AB178" s="11">
        <v>54355.92</v>
      </c>
      <c r="AC178" s="20">
        <v>59240.636000000006</v>
      </c>
      <c r="AD178" s="11">
        <v>59896.815999999999</v>
      </c>
      <c r="AE178" s="11">
        <v>56514.080000000002</v>
      </c>
    </row>
    <row r="179" spans="4:31" x14ac:dyDescent="0.2">
      <c r="D179" s="49" t="s">
        <v>38</v>
      </c>
      <c r="E179" s="8" t="s">
        <v>47</v>
      </c>
      <c r="F179" s="5" t="s">
        <v>24</v>
      </c>
      <c r="H179" s="6">
        <v>3723559</v>
      </c>
      <c r="I179" s="6">
        <v>3877538</v>
      </c>
      <c r="J179" s="6">
        <v>3971653</v>
      </c>
      <c r="K179" s="6">
        <v>4159093</v>
      </c>
      <c r="L179" s="6">
        <v>4330821</v>
      </c>
      <c r="M179" s="6">
        <v>4544154</v>
      </c>
      <c r="P179" s="60"/>
      <c r="Q179" s="60">
        <v>1.2</v>
      </c>
      <c r="R179" s="60">
        <v>1.2</v>
      </c>
      <c r="S179" s="60">
        <v>1.3</v>
      </c>
      <c r="T179" s="60">
        <v>1.2</v>
      </c>
      <c r="U179" s="60">
        <v>1.3</v>
      </c>
      <c r="V179" s="60">
        <v>1.4</v>
      </c>
      <c r="Z179" s="11">
        <v>89365.415999999997</v>
      </c>
      <c r="AA179" s="11">
        <v>93060.911999999997</v>
      </c>
      <c r="AB179" s="11">
        <v>103262.978</v>
      </c>
      <c r="AC179" s="20">
        <v>99818.231999999989</v>
      </c>
      <c r="AD179" s="11">
        <v>112601.34599999999</v>
      </c>
      <c r="AE179" s="11">
        <v>127236.31199999999</v>
      </c>
    </row>
    <row r="180" spans="4:31" x14ac:dyDescent="0.2">
      <c r="D180" s="46" t="s">
        <v>38</v>
      </c>
      <c r="E180" s="8" t="s">
        <v>47</v>
      </c>
      <c r="F180" s="7" t="s">
        <v>12</v>
      </c>
      <c r="H180" s="6">
        <v>6868258</v>
      </c>
      <c r="I180" s="6">
        <v>6924489</v>
      </c>
      <c r="J180" s="6">
        <v>7064154</v>
      </c>
      <c r="K180" s="6">
        <v>7070593</v>
      </c>
      <c r="L180" s="6">
        <v>7190243</v>
      </c>
      <c r="M180" s="6">
        <v>7330802</v>
      </c>
      <c r="P180" s="60"/>
      <c r="Q180" s="60">
        <v>0.8</v>
      </c>
      <c r="R180" s="60">
        <v>0.8</v>
      </c>
      <c r="S180" s="60">
        <v>0.8</v>
      </c>
      <c r="T180" s="60">
        <v>0.9</v>
      </c>
      <c r="U180" s="60">
        <v>0.9</v>
      </c>
      <c r="V180" s="60">
        <v>0.9</v>
      </c>
      <c r="Z180" s="11">
        <v>109892.12800000001</v>
      </c>
      <c r="AA180" s="11">
        <v>110791.82400000001</v>
      </c>
      <c r="AB180" s="11">
        <v>113026.46400000001</v>
      </c>
      <c r="AC180" s="20">
        <v>127270.674</v>
      </c>
      <c r="AD180" s="11">
        <v>129424.37400000001</v>
      </c>
      <c r="AE180" s="11">
        <v>131954.43599999999</v>
      </c>
    </row>
    <row r="181" spans="4:31" x14ac:dyDescent="0.2">
      <c r="D181" s="49" t="s">
        <v>6</v>
      </c>
      <c r="E181" s="8" t="s">
        <v>47</v>
      </c>
      <c r="F181" s="5" t="s">
        <v>14</v>
      </c>
      <c r="H181" s="6">
        <v>366341</v>
      </c>
      <c r="I181" s="6">
        <v>271843</v>
      </c>
      <c r="J181" s="6">
        <v>313375</v>
      </c>
      <c r="K181" s="6">
        <v>252542</v>
      </c>
      <c r="L181" s="6">
        <v>284609</v>
      </c>
      <c r="M181" s="6">
        <v>300498</v>
      </c>
      <c r="P181" s="60"/>
      <c r="Q181" s="60">
        <v>3.9</v>
      </c>
      <c r="R181" s="60">
        <v>4.5</v>
      </c>
      <c r="S181" s="60">
        <v>4.4000000000000004</v>
      </c>
      <c r="T181" s="60">
        <v>5.3</v>
      </c>
      <c r="U181" s="60">
        <v>5.7</v>
      </c>
      <c r="V181" s="60">
        <v>5.2</v>
      </c>
      <c r="Z181" s="11">
        <v>28574.597999999998</v>
      </c>
      <c r="AA181" s="11">
        <v>24465.87</v>
      </c>
      <c r="AB181" s="11">
        <v>27577</v>
      </c>
      <c r="AC181" s="20">
        <v>26769.451999999997</v>
      </c>
      <c r="AD181" s="11">
        <v>32445.425999999999</v>
      </c>
      <c r="AE181" s="11">
        <v>31251.792000000001</v>
      </c>
    </row>
    <row r="182" spans="4:31" x14ac:dyDescent="0.2">
      <c r="D182" s="49" t="s">
        <v>6</v>
      </c>
      <c r="E182" s="8" t="s">
        <v>47</v>
      </c>
      <c r="F182" s="5" t="s">
        <v>15</v>
      </c>
      <c r="H182" s="6">
        <v>501497</v>
      </c>
      <c r="I182" s="6">
        <v>378345</v>
      </c>
      <c r="J182" s="6">
        <v>385237</v>
      </c>
      <c r="K182" s="6">
        <v>355319</v>
      </c>
      <c r="L182" s="6">
        <v>356785</v>
      </c>
      <c r="M182" s="6">
        <v>342938</v>
      </c>
      <c r="P182" s="60"/>
      <c r="Q182" s="60">
        <v>3.3</v>
      </c>
      <c r="R182" s="60">
        <v>3.8</v>
      </c>
      <c r="S182" s="60">
        <v>4.0999999999999996</v>
      </c>
      <c r="T182" s="60">
        <v>4.4000000000000004</v>
      </c>
      <c r="U182" s="60">
        <v>4.8</v>
      </c>
      <c r="V182" s="60">
        <v>5.2</v>
      </c>
      <c r="Z182" s="11">
        <v>33098.801999999996</v>
      </c>
      <c r="AA182" s="11">
        <v>28754.22</v>
      </c>
      <c r="AB182" s="11">
        <v>31589.433999999997</v>
      </c>
      <c r="AC182" s="20">
        <v>31268.072</v>
      </c>
      <c r="AD182" s="11">
        <v>34251.360000000001</v>
      </c>
      <c r="AE182" s="11">
        <v>35665.552000000003</v>
      </c>
    </row>
    <row r="183" spans="4:31" x14ac:dyDescent="0.2">
      <c r="D183" s="49" t="s">
        <v>6</v>
      </c>
      <c r="E183" s="8" t="s">
        <v>47</v>
      </c>
      <c r="F183" s="5" t="s">
        <v>16</v>
      </c>
      <c r="H183" s="6">
        <v>362755</v>
      </c>
      <c r="I183" s="6">
        <v>424837</v>
      </c>
      <c r="J183" s="6">
        <v>352949</v>
      </c>
      <c r="K183" s="6">
        <v>338581</v>
      </c>
      <c r="L183" s="6">
        <v>335414</v>
      </c>
      <c r="M183" s="6">
        <v>347926</v>
      </c>
      <c r="P183" s="60"/>
      <c r="Q183" s="60">
        <v>3.9</v>
      </c>
      <c r="R183" s="60">
        <v>3.6</v>
      </c>
      <c r="S183" s="60">
        <v>4.0999999999999996</v>
      </c>
      <c r="T183" s="60">
        <v>4.8</v>
      </c>
      <c r="U183" s="60">
        <v>5.2</v>
      </c>
      <c r="V183" s="60">
        <v>5.2</v>
      </c>
      <c r="Z183" s="11">
        <v>28294.89</v>
      </c>
      <c r="AA183" s="11">
        <v>30588.263999999999</v>
      </c>
      <c r="AB183" s="11">
        <v>28941.817999999999</v>
      </c>
      <c r="AC183" s="20">
        <v>32503.776000000002</v>
      </c>
      <c r="AD183" s="11">
        <v>34883.056000000004</v>
      </c>
      <c r="AE183" s="11">
        <v>36184.303999999996</v>
      </c>
    </row>
    <row r="184" spans="4:31" x14ac:dyDescent="0.2">
      <c r="D184" s="49" t="s">
        <v>6</v>
      </c>
      <c r="E184" s="8" t="s">
        <v>47</v>
      </c>
      <c r="F184" s="5" t="s">
        <v>17</v>
      </c>
      <c r="H184" s="6">
        <v>448878</v>
      </c>
      <c r="I184" s="6">
        <v>510978</v>
      </c>
      <c r="J184" s="6">
        <v>583972</v>
      </c>
      <c r="K184" s="6">
        <v>598087</v>
      </c>
      <c r="L184" s="6">
        <v>582604</v>
      </c>
      <c r="M184" s="6">
        <v>503650</v>
      </c>
      <c r="P184" s="60"/>
      <c r="Q184" s="60">
        <v>3.7</v>
      </c>
      <c r="R184" s="60">
        <v>3.2</v>
      </c>
      <c r="S184" s="60">
        <v>3.4</v>
      </c>
      <c r="T184" s="60">
        <v>3.7</v>
      </c>
      <c r="U184" s="60">
        <v>4</v>
      </c>
      <c r="V184" s="60">
        <v>4</v>
      </c>
      <c r="Z184" s="11">
        <v>33216.972000000002</v>
      </c>
      <c r="AA184" s="11">
        <v>32702.592000000001</v>
      </c>
      <c r="AB184" s="11">
        <v>39710.095999999998</v>
      </c>
      <c r="AC184" s="20">
        <v>44258.437999999995</v>
      </c>
      <c r="AD184" s="11">
        <v>46608.32</v>
      </c>
      <c r="AE184" s="11">
        <v>40292</v>
      </c>
    </row>
    <row r="185" spans="4:31" x14ac:dyDescent="0.2">
      <c r="D185" s="49" t="s">
        <v>6</v>
      </c>
      <c r="E185" s="8" t="s">
        <v>47</v>
      </c>
      <c r="F185" s="5" t="s">
        <v>24</v>
      </c>
      <c r="H185" s="6">
        <v>2114620</v>
      </c>
      <c r="I185" s="6">
        <v>2217268</v>
      </c>
      <c r="J185" s="6">
        <v>2251306</v>
      </c>
      <c r="K185" s="6">
        <v>2275999</v>
      </c>
      <c r="L185" s="6">
        <v>2371613</v>
      </c>
      <c r="M185" s="6">
        <v>2502475</v>
      </c>
      <c r="P185" s="60"/>
      <c r="Q185" s="60">
        <v>1.6</v>
      </c>
      <c r="R185" s="60">
        <v>1.5</v>
      </c>
      <c r="S185" s="60">
        <v>1.6</v>
      </c>
      <c r="T185" s="60">
        <v>1.8</v>
      </c>
      <c r="U185" s="60">
        <v>1.9</v>
      </c>
      <c r="V185" s="60">
        <v>2</v>
      </c>
      <c r="Z185" s="11">
        <v>67667.839999999997</v>
      </c>
      <c r="AA185" s="11">
        <v>66518.039999999994</v>
      </c>
      <c r="AB185" s="11">
        <v>72041.792000000001</v>
      </c>
      <c r="AC185" s="20">
        <v>81935.964000000007</v>
      </c>
      <c r="AD185" s="11">
        <v>90121.294000000009</v>
      </c>
      <c r="AE185" s="11">
        <v>100099</v>
      </c>
    </row>
    <row r="186" spans="4:31" x14ac:dyDescent="0.2">
      <c r="D186" s="46" t="s">
        <v>6</v>
      </c>
      <c r="E186" s="8" t="s">
        <v>47</v>
      </c>
      <c r="F186" s="7" t="s">
        <v>12</v>
      </c>
      <c r="H186" s="6">
        <v>3794091</v>
      </c>
      <c r="I186" s="6">
        <v>3803271</v>
      </c>
      <c r="J186" s="6">
        <v>3886839</v>
      </c>
      <c r="K186" s="6">
        <v>3820528</v>
      </c>
      <c r="L186" s="6">
        <v>3931025</v>
      </c>
      <c r="M186" s="6">
        <v>3997487</v>
      </c>
      <c r="P186" s="60"/>
      <c r="Q186" s="60">
        <v>1.2</v>
      </c>
      <c r="R186" s="60">
        <v>1.2</v>
      </c>
      <c r="S186" s="60">
        <v>1.3</v>
      </c>
      <c r="T186" s="60">
        <v>1.4</v>
      </c>
      <c r="U186" s="60">
        <v>1.5</v>
      </c>
      <c r="V186" s="60">
        <v>1.6</v>
      </c>
      <c r="Z186" s="11">
        <v>91058.184000000008</v>
      </c>
      <c r="AA186" s="11">
        <v>91278.504000000001</v>
      </c>
      <c r="AB186" s="11">
        <v>101057.814</v>
      </c>
      <c r="AC186" s="20">
        <v>106974.78399999999</v>
      </c>
      <c r="AD186" s="11">
        <v>117930.75</v>
      </c>
      <c r="AE186" s="11">
        <v>127919.584</v>
      </c>
    </row>
    <row r="187" spans="4:31" x14ac:dyDescent="0.2">
      <c r="D187" s="49" t="s">
        <v>8</v>
      </c>
      <c r="E187" s="8" t="s">
        <v>47</v>
      </c>
      <c r="F187" s="5" t="s">
        <v>14</v>
      </c>
      <c r="H187" s="6">
        <v>313559</v>
      </c>
      <c r="I187" s="6">
        <v>258423</v>
      </c>
      <c r="J187" s="6">
        <v>269857</v>
      </c>
      <c r="K187" s="6">
        <v>223344</v>
      </c>
      <c r="L187" s="6">
        <v>244748</v>
      </c>
      <c r="M187" s="6">
        <v>212949</v>
      </c>
      <c r="P187" s="60"/>
      <c r="Q187" s="60">
        <v>4.2</v>
      </c>
      <c r="R187" s="60">
        <v>4.5</v>
      </c>
      <c r="S187" s="60">
        <v>4.8</v>
      </c>
      <c r="T187" s="60">
        <v>5.9</v>
      </c>
      <c r="U187" s="60">
        <v>6.4</v>
      </c>
      <c r="V187" s="60">
        <v>6.4</v>
      </c>
      <c r="Z187" s="11">
        <v>26338.956000000002</v>
      </c>
      <c r="AA187" s="11">
        <v>23258.07</v>
      </c>
      <c r="AB187" s="11">
        <v>25906.271999999997</v>
      </c>
      <c r="AC187" s="20">
        <v>26354.592000000001</v>
      </c>
      <c r="AD187" s="11">
        <v>31327.744000000002</v>
      </c>
      <c r="AE187" s="11">
        <v>27257.472000000002</v>
      </c>
    </row>
    <row r="188" spans="4:31" x14ac:dyDescent="0.2">
      <c r="D188" s="49" t="s">
        <v>8</v>
      </c>
      <c r="E188" s="8" t="s">
        <v>47</v>
      </c>
      <c r="F188" s="5" t="s">
        <v>15</v>
      </c>
      <c r="H188" s="6">
        <v>408136</v>
      </c>
      <c r="I188" s="6">
        <v>366221</v>
      </c>
      <c r="J188" s="6">
        <v>302582</v>
      </c>
      <c r="K188" s="6">
        <v>285005</v>
      </c>
      <c r="L188" s="6">
        <v>294975</v>
      </c>
      <c r="M188" s="6">
        <v>286941</v>
      </c>
      <c r="P188" s="60"/>
      <c r="Q188" s="60">
        <v>3.7</v>
      </c>
      <c r="R188" s="60">
        <v>3.8</v>
      </c>
      <c r="S188" s="60">
        <v>4.4000000000000004</v>
      </c>
      <c r="T188" s="60">
        <v>5.3</v>
      </c>
      <c r="U188" s="60">
        <v>5.7</v>
      </c>
      <c r="V188" s="60">
        <v>5.7</v>
      </c>
      <c r="Z188" s="11">
        <v>30202.064000000002</v>
      </c>
      <c r="AA188" s="11">
        <v>27832.796000000002</v>
      </c>
      <c r="AB188" s="11">
        <v>26627.216</v>
      </c>
      <c r="AC188" s="20">
        <v>30210.53</v>
      </c>
      <c r="AD188" s="11">
        <v>33627.15</v>
      </c>
      <c r="AE188" s="11">
        <v>32711.273999999998</v>
      </c>
    </row>
    <row r="189" spans="4:31" x14ac:dyDescent="0.2">
      <c r="D189" s="49" t="s">
        <v>8</v>
      </c>
      <c r="E189" s="8" t="s">
        <v>47</v>
      </c>
      <c r="F189" s="5" t="s">
        <v>16</v>
      </c>
      <c r="H189" s="6">
        <v>324644</v>
      </c>
      <c r="I189" s="6">
        <v>380078</v>
      </c>
      <c r="J189" s="6">
        <v>336086</v>
      </c>
      <c r="K189" s="6">
        <v>317466</v>
      </c>
      <c r="L189" s="6">
        <v>273305</v>
      </c>
      <c r="M189" s="6">
        <v>286216</v>
      </c>
      <c r="P189" s="60"/>
      <c r="Q189" s="60">
        <v>4.2</v>
      </c>
      <c r="R189" s="60">
        <v>3.8</v>
      </c>
      <c r="S189" s="60">
        <v>4.4000000000000004</v>
      </c>
      <c r="T189" s="60">
        <v>4.8</v>
      </c>
      <c r="U189" s="60">
        <v>5.7</v>
      </c>
      <c r="V189" s="60">
        <v>5.7</v>
      </c>
      <c r="Z189" s="11">
        <v>27270.096000000001</v>
      </c>
      <c r="AA189" s="11">
        <v>28885.928</v>
      </c>
      <c r="AB189" s="11">
        <v>29575.568000000003</v>
      </c>
      <c r="AC189" s="20">
        <v>30476.736000000001</v>
      </c>
      <c r="AD189" s="11">
        <v>31156.77</v>
      </c>
      <c r="AE189" s="11">
        <v>32628.624</v>
      </c>
    </row>
    <row r="190" spans="4:31" x14ac:dyDescent="0.2">
      <c r="D190" s="49" t="s">
        <v>8</v>
      </c>
      <c r="E190" s="8" t="s">
        <v>47</v>
      </c>
      <c r="F190" s="5" t="s">
        <v>17</v>
      </c>
      <c r="H190" s="6">
        <v>418889</v>
      </c>
      <c r="I190" s="6">
        <v>456226</v>
      </c>
      <c r="J190" s="6">
        <v>548443</v>
      </c>
      <c r="K190" s="6">
        <v>541156</v>
      </c>
      <c r="L190" s="6">
        <v>486982</v>
      </c>
      <c r="M190" s="6">
        <v>505530</v>
      </c>
      <c r="P190" s="60"/>
      <c r="Q190" s="60">
        <v>3.7</v>
      </c>
      <c r="R190" s="60">
        <v>3.3</v>
      </c>
      <c r="S190" s="60">
        <v>3.4</v>
      </c>
      <c r="T190" s="60">
        <v>3.7</v>
      </c>
      <c r="U190" s="60">
        <v>4.3</v>
      </c>
      <c r="V190" s="60">
        <v>4</v>
      </c>
      <c r="Z190" s="11">
        <v>30997.786</v>
      </c>
      <c r="AA190" s="11">
        <v>30110.915999999997</v>
      </c>
      <c r="AB190" s="11">
        <v>37294.123999999996</v>
      </c>
      <c r="AC190" s="20">
        <v>40045.544000000002</v>
      </c>
      <c r="AD190" s="11">
        <v>41880.451999999997</v>
      </c>
      <c r="AE190" s="11">
        <v>40442.400000000001</v>
      </c>
    </row>
    <row r="191" spans="4:31" x14ac:dyDescent="0.2">
      <c r="D191" s="49" t="s">
        <v>8</v>
      </c>
      <c r="E191" s="8" t="s">
        <v>47</v>
      </c>
      <c r="F191" s="5" t="s">
        <v>24</v>
      </c>
      <c r="H191" s="6">
        <v>1608939</v>
      </c>
      <c r="I191" s="6">
        <v>1660270</v>
      </c>
      <c r="J191" s="6">
        <v>1720347</v>
      </c>
      <c r="K191" s="6">
        <v>1883094</v>
      </c>
      <c r="L191" s="6">
        <v>1959208</v>
      </c>
      <c r="M191" s="6">
        <v>2041679</v>
      </c>
      <c r="P191" s="60"/>
      <c r="Q191" s="60">
        <v>1.8</v>
      </c>
      <c r="R191" s="60">
        <v>1.8</v>
      </c>
      <c r="S191" s="60">
        <v>1.9</v>
      </c>
      <c r="T191" s="60">
        <v>2.1</v>
      </c>
      <c r="U191" s="60">
        <v>2.8</v>
      </c>
      <c r="V191" s="60">
        <v>2</v>
      </c>
      <c r="Z191" s="11">
        <v>57921.804000000004</v>
      </c>
      <c r="AA191" s="11">
        <v>59769.72</v>
      </c>
      <c r="AB191" s="11">
        <v>65373.185999999994</v>
      </c>
      <c r="AC191" s="20">
        <v>79089.948000000004</v>
      </c>
      <c r="AD191" s="11">
        <v>109715.64799999999</v>
      </c>
      <c r="AE191" s="11">
        <v>81667.16</v>
      </c>
    </row>
    <row r="192" spans="4:31" x14ac:dyDescent="0.2">
      <c r="D192" s="46" t="s">
        <v>8</v>
      </c>
      <c r="E192" s="8" t="s">
        <v>47</v>
      </c>
      <c r="F192" s="7" t="s">
        <v>12</v>
      </c>
      <c r="H192" s="6">
        <v>3074167</v>
      </c>
      <c r="I192" s="6">
        <v>3121218</v>
      </c>
      <c r="J192" s="6">
        <v>3177315</v>
      </c>
      <c r="K192" s="6">
        <v>3250065</v>
      </c>
      <c r="L192" s="6">
        <v>3259218</v>
      </c>
      <c r="M192" s="6">
        <v>3333315</v>
      </c>
      <c r="P192" s="60"/>
      <c r="Q192" s="60">
        <v>1.2</v>
      </c>
      <c r="R192" s="60">
        <v>1.2</v>
      </c>
      <c r="S192" s="60">
        <v>1.3</v>
      </c>
      <c r="T192" s="60">
        <v>1.4</v>
      </c>
      <c r="U192" s="60">
        <v>1.5</v>
      </c>
      <c r="V192" s="60">
        <v>1.6</v>
      </c>
      <c r="Z192" s="11">
        <v>73780.008000000002</v>
      </c>
      <c r="AA192" s="11">
        <v>74909.232000000004</v>
      </c>
      <c r="AB192" s="11">
        <v>82610.19</v>
      </c>
      <c r="AC192" s="20">
        <v>91001.82</v>
      </c>
      <c r="AD192" s="11">
        <v>97776.54</v>
      </c>
      <c r="AE192" s="11">
        <v>106666.08</v>
      </c>
    </row>
    <row r="196" spans="4:31" s="65" customFormat="1" ht="21" x14ac:dyDescent="0.35">
      <c r="G196" s="65" t="s">
        <v>58</v>
      </c>
      <c r="P196" s="64"/>
      <c r="Q196" s="64"/>
      <c r="R196" s="64"/>
      <c r="S196" s="64"/>
      <c r="T196" s="64"/>
      <c r="U196" s="64"/>
      <c r="V196" s="64"/>
    </row>
    <row r="197" spans="4:31" x14ac:dyDescent="0.2">
      <c r="F197" s="5"/>
      <c r="G197" s="15" t="s">
        <v>36</v>
      </c>
      <c r="H197" s="15" t="s">
        <v>25</v>
      </c>
      <c r="I197" s="15" t="s">
        <v>23</v>
      </c>
      <c r="J197" s="15" t="s">
        <v>22</v>
      </c>
      <c r="K197" s="15" t="s">
        <v>20</v>
      </c>
      <c r="L197" s="15" t="s">
        <v>19</v>
      </c>
      <c r="M197" s="15" t="s">
        <v>18</v>
      </c>
      <c r="P197" s="15" t="s">
        <v>36</v>
      </c>
      <c r="Q197" s="15" t="s">
        <v>25</v>
      </c>
      <c r="R197" s="15" t="s">
        <v>23</v>
      </c>
      <c r="S197" s="15" t="s">
        <v>22</v>
      </c>
      <c r="T197" s="15" t="s">
        <v>20</v>
      </c>
      <c r="U197" s="15" t="s">
        <v>19</v>
      </c>
      <c r="V197" s="15" t="s">
        <v>18</v>
      </c>
      <c r="Y197" s="15" t="s">
        <v>36</v>
      </c>
      <c r="Z197" s="15" t="s">
        <v>25</v>
      </c>
      <c r="AA197" s="15" t="s">
        <v>23</v>
      </c>
      <c r="AB197" s="15" t="s">
        <v>22</v>
      </c>
      <c r="AC197" s="15" t="s">
        <v>20</v>
      </c>
      <c r="AD197" s="15" t="s">
        <v>19</v>
      </c>
      <c r="AE197" s="15" t="s">
        <v>18</v>
      </c>
    </row>
    <row r="198" spans="4:31" x14ac:dyDescent="0.2">
      <c r="D198" s="49" t="s">
        <v>38</v>
      </c>
      <c r="E198" s="21" t="s">
        <v>0</v>
      </c>
      <c r="F198" s="9" t="s">
        <v>59</v>
      </c>
      <c r="G198" s="6">
        <v>371584</v>
      </c>
      <c r="H198" s="6">
        <v>381837</v>
      </c>
      <c r="I198" s="6">
        <v>318486</v>
      </c>
      <c r="J198" s="6">
        <v>272924</v>
      </c>
      <c r="K198" s="6">
        <v>259030</v>
      </c>
      <c r="L198" s="6">
        <v>219341</v>
      </c>
      <c r="M198" s="6">
        <v>215085</v>
      </c>
      <c r="P198" s="60">
        <v>3.4</v>
      </c>
      <c r="Q198" s="60">
        <v>3.3</v>
      </c>
      <c r="R198" s="60">
        <v>3.7</v>
      </c>
      <c r="S198" s="60">
        <v>4.3</v>
      </c>
      <c r="T198" s="60">
        <v>4.5999999999999996</v>
      </c>
      <c r="U198" s="60">
        <v>5.3</v>
      </c>
      <c r="V198" s="60">
        <v>5.3</v>
      </c>
      <c r="Y198" s="20">
        <v>25267.711999999996</v>
      </c>
      <c r="Z198" s="20">
        <v>25201.241999999998</v>
      </c>
      <c r="AA198" s="20">
        <v>23567.964</v>
      </c>
      <c r="AB198" s="20">
        <v>23471.464</v>
      </c>
      <c r="AC198" s="20">
        <v>23830.76</v>
      </c>
      <c r="AD198" s="20">
        <v>23250.146000000001</v>
      </c>
      <c r="AE198" s="20">
        <v>22799.01</v>
      </c>
    </row>
    <row r="199" spans="4:31" x14ac:dyDescent="0.2">
      <c r="D199" s="49" t="s">
        <v>38</v>
      </c>
      <c r="E199" s="21" t="s">
        <v>1</v>
      </c>
      <c r="F199" s="9" t="s">
        <v>59</v>
      </c>
      <c r="G199" s="6">
        <v>602826</v>
      </c>
      <c r="H199" s="6">
        <v>617068</v>
      </c>
      <c r="I199" s="6">
        <v>650746</v>
      </c>
      <c r="J199" s="6">
        <v>614603</v>
      </c>
      <c r="K199" s="6">
        <v>658950</v>
      </c>
      <c r="L199" s="6">
        <v>656910</v>
      </c>
      <c r="M199" s="6">
        <v>714389</v>
      </c>
      <c r="P199" s="60">
        <v>3.1</v>
      </c>
      <c r="Q199" s="60">
        <v>3.5</v>
      </c>
      <c r="R199" s="60">
        <v>3.1</v>
      </c>
      <c r="S199" s="60">
        <v>3.4</v>
      </c>
      <c r="T199" s="60">
        <v>3.6</v>
      </c>
      <c r="U199" s="60">
        <v>3.9</v>
      </c>
      <c r="V199" s="60">
        <v>4.0999999999999996</v>
      </c>
      <c r="Y199" s="20">
        <v>37375.212</v>
      </c>
      <c r="Z199" s="20">
        <v>43194.76</v>
      </c>
      <c r="AA199" s="20">
        <v>40346.252</v>
      </c>
      <c r="AB199" s="20">
        <v>41793.004000000001</v>
      </c>
      <c r="AC199" s="20">
        <v>47444.4</v>
      </c>
      <c r="AD199" s="20">
        <v>51238.98</v>
      </c>
      <c r="AE199" s="20">
        <v>58579.898000000001</v>
      </c>
    </row>
    <row r="200" spans="4:31" x14ac:dyDescent="0.2">
      <c r="D200" s="49" t="s">
        <v>38</v>
      </c>
      <c r="E200" s="21" t="s">
        <v>54</v>
      </c>
      <c r="F200" s="9" t="s">
        <v>59</v>
      </c>
      <c r="G200" s="6">
        <v>973342</v>
      </c>
      <c r="H200" s="6">
        <v>1114355</v>
      </c>
      <c r="I200" s="6">
        <v>1054577</v>
      </c>
      <c r="J200" s="6">
        <v>944380</v>
      </c>
      <c r="K200" s="6">
        <v>942348</v>
      </c>
      <c r="L200" s="6">
        <v>982684</v>
      </c>
      <c r="M200" s="6">
        <v>983985</v>
      </c>
      <c r="P200" s="60">
        <v>2.2999999999999998</v>
      </c>
      <c r="Q200" s="60">
        <v>2.2999999999999998</v>
      </c>
      <c r="R200" s="60">
        <v>2</v>
      </c>
      <c r="S200" s="60">
        <v>2.7</v>
      </c>
      <c r="T200" s="60">
        <v>3</v>
      </c>
      <c r="U200" s="60">
        <v>3.2</v>
      </c>
      <c r="V200" s="60">
        <v>3.4</v>
      </c>
      <c r="Y200" s="20">
        <v>44773.731999999989</v>
      </c>
      <c r="Z200" s="20">
        <v>51260.33</v>
      </c>
      <c r="AA200" s="20">
        <v>42183.08</v>
      </c>
      <c r="AB200" s="20">
        <v>50996.52</v>
      </c>
      <c r="AC200" s="20">
        <v>56540.88</v>
      </c>
      <c r="AD200" s="20">
        <v>62891.776000000005</v>
      </c>
      <c r="AE200" s="20">
        <v>66910.98</v>
      </c>
    </row>
    <row r="201" spans="4:31" x14ac:dyDescent="0.2">
      <c r="D201" s="49" t="s">
        <v>38</v>
      </c>
      <c r="E201" s="21" t="s">
        <v>55</v>
      </c>
      <c r="F201" s="9" t="s">
        <v>59</v>
      </c>
      <c r="G201" s="6">
        <v>791347</v>
      </c>
      <c r="H201" s="6">
        <v>952830</v>
      </c>
      <c r="I201" s="6">
        <v>979028</v>
      </c>
      <c r="J201" s="6">
        <v>968709</v>
      </c>
      <c r="K201" s="6">
        <v>1098658</v>
      </c>
      <c r="L201" s="6">
        <v>1193224</v>
      </c>
      <c r="M201" s="6">
        <v>1235565</v>
      </c>
      <c r="P201" s="60">
        <v>2.2999999999999998</v>
      </c>
      <c r="Q201" s="60">
        <v>2.5</v>
      </c>
      <c r="R201" s="60">
        <v>2.6</v>
      </c>
      <c r="S201" s="60">
        <v>2.8</v>
      </c>
      <c r="T201" s="60">
        <v>2.7</v>
      </c>
      <c r="U201" s="60">
        <v>2.9</v>
      </c>
      <c r="V201" s="60">
        <v>3</v>
      </c>
      <c r="Y201" s="20">
        <v>36401.962</v>
      </c>
      <c r="Z201" s="20">
        <v>47641.5</v>
      </c>
      <c r="AA201" s="20">
        <v>50909.456000000006</v>
      </c>
      <c r="AB201" s="20">
        <v>54247.703999999998</v>
      </c>
      <c r="AC201" s="20">
        <v>59327.531999999999</v>
      </c>
      <c r="AD201" s="20">
        <v>69206.991999999998</v>
      </c>
      <c r="AE201" s="20">
        <v>74133.899999999994</v>
      </c>
    </row>
    <row r="202" spans="4:31" x14ac:dyDescent="0.2">
      <c r="D202" s="49" t="s">
        <v>38</v>
      </c>
      <c r="E202" s="21" t="s">
        <v>56</v>
      </c>
      <c r="F202" s="9" t="s">
        <v>59</v>
      </c>
      <c r="G202" s="6">
        <v>353198</v>
      </c>
      <c r="H202" s="6">
        <v>405963</v>
      </c>
      <c r="I202" s="6">
        <v>423507</v>
      </c>
      <c r="J202" s="6">
        <v>405570</v>
      </c>
      <c r="K202" s="6">
        <v>456677</v>
      </c>
      <c r="L202" s="6">
        <v>519525</v>
      </c>
      <c r="M202" s="6">
        <v>574858</v>
      </c>
      <c r="P202" s="60">
        <v>3.2</v>
      </c>
      <c r="Q202" s="60">
        <v>2.7</v>
      </c>
      <c r="R202" s="60">
        <v>2.6</v>
      </c>
      <c r="S202" s="60">
        <v>2.9</v>
      </c>
      <c r="T202" s="60">
        <v>2.7</v>
      </c>
      <c r="U202" s="60">
        <v>2.7</v>
      </c>
      <c r="V202" s="60">
        <v>2.7</v>
      </c>
      <c r="Y202" s="20">
        <v>22604.672000000002</v>
      </c>
      <c r="Z202" s="20">
        <v>21922.002</v>
      </c>
      <c r="AA202" s="20">
        <v>22022.363999999998</v>
      </c>
      <c r="AB202" s="20">
        <v>23523.06</v>
      </c>
      <c r="AC202" s="20">
        <v>24660.558000000005</v>
      </c>
      <c r="AD202" s="20">
        <v>28054.35</v>
      </c>
      <c r="AE202" s="20">
        <v>31042.332000000002</v>
      </c>
    </row>
    <row r="203" spans="4:31" x14ac:dyDescent="0.2">
      <c r="D203" s="49" t="s">
        <v>38</v>
      </c>
      <c r="E203" s="21" t="s">
        <v>57</v>
      </c>
      <c r="F203" s="9" t="s">
        <v>59</v>
      </c>
      <c r="G203" s="6">
        <v>3092297</v>
      </c>
      <c r="H203" s="6">
        <v>3472052</v>
      </c>
      <c r="I203" s="6">
        <v>3426345</v>
      </c>
      <c r="J203" s="6">
        <v>3206185</v>
      </c>
      <c r="K203" s="6">
        <v>3415664</v>
      </c>
      <c r="L203" s="6">
        <v>3571683</v>
      </c>
      <c r="M203" s="6">
        <v>3723881</v>
      </c>
      <c r="P203" s="60">
        <v>1.1000000000000001</v>
      </c>
      <c r="Q203" s="60">
        <v>1.2</v>
      </c>
      <c r="R203" s="60">
        <v>1.2</v>
      </c>
      <c r="S203" s="60">
        <v>1.3</v>
      </c>
      <c r="T203" s="60">
        <v>1.4</v>
      </c>
      <c r="U203" s="60">
        <v>1.5</v>
      </c>
      <c r="V203" s="60">
        <v>1.6</v>
      </c>
      <c r="Y203" s="20">
        <v>68030.534</v>
      </c>
      <c r="Z203" s="20">
        <v>83329.247999999992</v>
      </c>
      <c r="AA203" s="20">
        <v>82232.28</v>
      </c>
      <c r="AB203" s="20">
        <v>83360.81</v>
      </c>
      <c r="AC203" s="20">
        <v>95638.59199999999</v>
      </c>
      <c r="AD203" s="20">
        <v>107150.49</v>
      </c>
      <c r="AE203" s="20">
        <v>119164.19200000001</v>
      </c>
    </row>
    <row r="204" spans="4:31" x14ac:dyDescent="0.2">
      <c r="D204" s="49" t="s">
        <v>6</v>
      </c>
      <c r="E204" s="21" t="s">
        <v>6</v>
      </c>
      <c r="F204" s="9" t="s">
        <v>59</v>
      </c>
      <c r="G204" s="6">
        <v>1509808</v>
      </c>
      <c r="H204" s="6">
        <v>1706579</v>
      </c>
      <c r="I204" s="6">
        <v>1723061</v>
      </c>
      <c r="J204" s="6">
        <v>1624957</v>
      </c>
      <c r="K204" s="6">
        <v>1742251</v>
      </c>
      <c r="L204" s="6">
        <v>1846601</v>
      </c>
      <c r="M204" s="6">
        <v>1930324</v>
      </c>
      <c r="P204" s="60">
        <v>1.7</v>
      </c>
      <c r="Q204" s="60">
        <v>1.8</v>
      </c>
      <c r="R204" s="60">
        <v>1.8</v>
      </c>
      <c r="S204" s="60">
        <v>1.9</v>
      </c>
      <c r="T204" s="60">
        <v>2.1</v>
      </c>
      <c r="U204" s="60">
        <v>2.2000000000000002</v>
      </c>
      <c r="V204" s="60">
        <v>2.2999999999999998</v>
      </c>
      <c r="Y204" s="20">
        <v>51333.472000000002</v>
      </c>
      <c r="Z204" s="20">
        <v>61436.844000000005</v>
      </c>
      <c r="AA204" s="20">
        <v>62030.196000000004</v>
      </c>
      <c r="AB204" s="20">
        <v>61748.365999999995</v>
      </c>
      <c r="AC204" s="20">
        <v>73174.542000000001</v>
      </c>
      <c r="AD204" s="20">
        <v>81250.444000000003</v>
      </c>
      <c r="AE204" s="20">
        <v>88794.90399999998</v>
      </c>
    </row>
    <row r="205" spans="4:31" x14ac:dyDescent="0.2">
      <c r="D205" s="49" t="s">
        <v>8</v>
      </c>
      <c r="E205" s="21" t="s">
        <v>8</v>
      </c>
      <c r="F205" s="9" t="s">
        <v>59</v>
      </c>
      <c r="G205" s="6">
        <v>1582489</v>
      </c>
      <c r="H205" s="6">
        <v>1765473</v>
      </c>
      <c r="I205" s="6">
        <v>1703284</v>
      </c>
      <c r="J205" s="6">
        <v>1581228</v>
      </c>
      <c r="K205" s="6">
        <v>1673413</v>
      </c>
      <c r="L205" s="6">
        <v>1725082</v>
      </c>
      <c r="M205" s="6">
        <v>1793557</v>
      </c>
      <c r="P205" s="60">
        <v>1.7</v>
      </c>
      <c r="Q205" s="60">
        <v>1.8</v>
      </c>
      <c r="R205" s="60">
        <v>1.8</v>
      </c>
      <c r="S205" s="60">
        <v>1.9</v>
      </c>
      <c r="T205" s="60">
        <v>2.1</v>
      </c>
      <c r="U205" s="60">
        <v>2.2000000000000002</v>
      </c>
      <c r="V205" s="60">
        <v>2.2999999999999998</v>
      </c>
      <c r="Y205" s="20">
        <v>53804.625999999997</v>
      </c>
      <c r="Z205" s="20">
        <v>63557.027999999998</v>
      </c>
      <c r="AA205" s="20">
        <v>61318.224000000002</v>
      </c>
      <c r="AB205" s="20">
        <v>60086.663999999997</v>
      </c>
      <c r="AC205" s="20">
        <v>70283.346000000005</v>
      </c>
      <c r="AD205" s="20">
        <v>75903.608000000007</v>
      </c>
      <c r="AE205" s="20">
        <v>82503.621999999988</v>
      </c>
    </row>
  </sheetData>
  <conditionalFormatting sqref="AJ77">
    <cfRule type="cellIs" dxfId="3" priority="143" operator="greaterThan">
      <formula>0</formula>
    </cfRule>
  </conditionalFormatting>
  <conditionalFormatting sqref="AJ78">
    <cfRule type="cellIs" dxfId="2" priority="142" operator="greaterThan">
      <formula>0</formula>
    </cfRule>
  </conditionalFormatting>
  <conditionalFormatting sqref="AM77:AR78">
    <cfRule type="cellIs" dxfId="1" priority="136" operator="greaterThan">
      <formula>33.4</formula>
    </cfRule>
    <cfRule type="cellIs" dxfId="0" priority="137" operator="greaterThan">
      <formula>16.6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4</xdr:col>
                    <xdr:colOff>47625</xdr:colOff>
                    <xdr:row>7</xdr:row>
                    <xdr:rowOff>0</xdr:rowOff>
                  </from>
                  <to>
                    <xdr:col>6</xdr:col>
                    <xdr:colOff>590550</xdr:colOff>
                    <xdr:row>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58" zoomScale="85" zoomScaleNormal="85" workbookViewId="0"/>
  </sheetViews>
  <sheetFormatPr defaultRowHeight="15" x14ac:dyDescent="0.25"/>
  <cols>
    <col min="1" max="1" width="10.7109375" style="9" customWidth="1"/>
    <col min="2" max="2" width="10.7109375" style="10" customWidth="1"/>
    <col min="3" max="3" width="15" style="9" customWidth="1"/>
    <col min="4" max="4" width="10.7109375" style="9" customWidth="1"/>
    <col min="5" max="5" width="9.140625" style="14"/>
  </cols>
  <sheetData>
    <row r="1" spans="1:6" ht="24.75" x14ac:dyDescent="0.25">
      <c r="A1" s="3" t="s">
        <v>26</v>
      </c>
      <c r="B1" s="3" t="s">
        <v>33</v>
      </c>
      <c r="C1" s="3" t="s">
        <v>29</v>
      </c>
      <c r="D1" s="2" t="s">
        <v>27</v>
      </c>
      <c r="E1" s="13" t="s">
        <v>28</v>
      </c>
      <c r="F1" s="3" t="s">
        <v>35</v>
      </c>
    </row>
    <row r="2" spans="1:6" x14ac:dyDescent="0.25">
      <c r="A2" s="9" t="s">
        <v>30</v>
      </c>
      <c r="B2" s="4" t="s">
        <v>0</v>
      </c>
      <c r="C2" s="5" t="s">
        <v>14</v>
      </c>
      <c r="D2" s="6">
        <v>25812</v>
      </c>
      <c r="E2" s="14">
        <v>15.4</v>
      </c>
      <c r="F2" s="11">
        <f t="shared" ref="F2:F65" si="0">2*(E2*D2/100)</f>
        <v>7950.0959999999995</v>
      </c>
    </row>
    <row r="3" spans="1:6" x14ac:dyDescent="0.25">
      <c r="A3" s="9" t="s">
        <v>30</v>
      </c>
      <c r="B3" s="4" t="s">
        <v>0</v>
      </c>
      <c r="C3" s="5" t="s">
        <v>15</v>
      </c>
      <c r="D3" s="6">
        <v>15364</v>
      </c>
      <c r="E3" s="14">
        <v>19.8</v>
      </c>
      <c r="F3" s="11">
        <f t="shared" si="0"/>
        <v>6084.1440000000002</v>
      </c>
    </row>
    <row r="4" spans="1:6" x14ac:dyDescent="0.25">
      <c r="A4" s="9" t="s">
        <v>30</v>
      </c>
      <c r="B4" s="4" t="s">
        <v>0</v>
      </c>
      <c r="C4" s="5" t="s">
        <v>16</v>
      </c>
      <c r="D4" s="6" t="s">
        <v>34</v>
      </c>
      <c r="F4" s="11" t="e">
        <f t="shared" si="0"/>
        <v>#VALUE!</v>
      </c>
    </row>
    <row r="5" spans="1:6" x14ac:dyDescent="0.25">
      <c r="A5" s="9" t="s">
        <v>30</v>
      </c>
      <c r="B5" s="4" t="s">
        <v>0</v>
      </c>
      <c r="C5" s="5" t="s">
        <v>17</v>
      </c>
      <c r="D5" s="6" t="s">
        <v>34</v>
      </c>
      <c r="F5" s="11" t="e">
        <f t="shared" si="0"/>
        <v>#VALUE!</v>
      </c>
    </row>
    <row r="6" spans="1:6" x14ac:dyDescent="0.25">
      <c r="A6" s="9" t="s">
        <v>30</v>
      </c>
      <c r="B6" s="4" t="s">
        <v>0</v>
      </c>
      <c r="C6" s="5" t="s">
        <v>24</v>
      </c>
      <c r="D6" s="6"/>
      <c r="F6" s="11">
        <f t="shared" si="0"/>
        <v>0</v>
      </c>
    </row>
    <row r="7" spans="1:6" x14ac:dyDescent="0.25">
      <c r="A7" s="9" t="s">
        <v>30</v>
      </c>
      <c r="B7" s="4" t="s">
        <v>0</v>
      </c>
      <c r="C7" s="7" t="s">
        <v>12</v>
      </c>
      <c r="D7" s="6">
        <v>43327</v>
      </c>
      <c r="E7" s="14">
        <v>12.1</v>
      </c>
      <c r="F7" s="11">
        <f t="shared" si="0"/>
        <v>10485.134</v>
      </c>
    </row>
    <row r="8" spans="1:6" x14ac:dyDescent="0.25">
      <c r="A8" s="9" t="s">
        <v>30</v>
      </c>
      <c r="B8" s="4" t="s">
        <v>1</v>
      </c>
      <c r="C8" s="5" t="s">
        <v>14</v>
      </c>
      <c r="D8" s="6">
        <v>134758</v>
      </c>
      <c r="E8" s="14">
        <v>8.5</v>
      </c>
      <c r="F8" s="11">
        <f t="shared" si="0"/>
        <v>22908.86</v>
      </c>
    </row>
    <row r="9" spans="1:6" x14ac:dyDescent="0.25">
      <c r="A9" s="9" t="s">
        <v>30</v>
      </c>
      <c r="B9" s="4" t="s">
        <v>1</v>
      </c>
      <c r="C9" s="5" t="s">
        <v>15</v>
      </c>
      <c r="D9" s="6">
        <v>124110</v>
      </c>
      <c r="E9" s="14">
        <v>9.5</v>
      </c>
      <c r="F9" s="11">
        <f t="shared" si="0"/>
        <v>23580.9</v>
      </c>
    </row>
    <row r="10" spans="1:6" x14ac:dyDescent="0.25">
      <c r="A10" s="9" t="s">
        <v>30</v>
      </c>
      <c r="B10" s="4" t="s">
        <v>1</v>
      </c>
      <c r="C10" s="5" t="s">
        <v>16</v>
      </c>
      <c r="D10" s="6">
        <v>104536</v>
      </c>
      <c r="E10" s="14">
        <v>9.5</v>
      </c>
      <c r="F10" s="11">
        <f t="shared" si="0"/>
        <v>19861.84</v>
      </c>
    </row>
    <row r="11" spans="1:6" x14ac:dyDescent="0.25">
      <c r="A11" s="9" t="s">
        <v>30</v>
      </c>
      <c r="B11" s="4" t="s">
        <v>1</v>
      </c>
      <c r="C11" s="5" t="s">
        <v>17</v>
      </c>
      <c r="D11" s="6">
        <v>81754</v>
      </c>
      <c r="E11" s="14">
        <v>10.7</v>
      </c>
      <c r="F11" s="11">
        <f t="shared" si="0"/>
        <v>17495.356</v>
      </c>
    </row>
    <row r="12" spans="1:6" x14ac:dyDescent="0.25">
      <c r="A12" s="9" t="s">
        <v>30</v>
      </c>
      <c r="B12" s="4" t="s">
        <v>1</v>
      </c>
      <c r="C12" s="5" t="s">
        <v>24</v>
      </c>
      <c r="D12" s="6">
        <v>10216</v>
      </c>
      <c r="E12" s="14">
        <v>30.3</v>
      </c>
      <c r="F12" s="11">
        <f t="shared" si="0"/>
        <v>6190.8959999999997</v>
      </c>
    </row>
    <row r="13" spans="1:6" x14ac:dyDescent="0.25">
      <c r="A13" s="9" t="s">
        <v>30</v>
      </c>
      <c r="B13" s="4" t="s">
        <v>1</v>
      </c>
      <c r="C13" s="7" t="s">
        <v>12</v>
      </c>
      <c r="D13" s="6">
        <v>455374</v>
      </c>
      <c r="E13" s="14">
        <v>4.4000000000000004</v>
      </c>
      <c r="F13" s="11">
        <f t="shared" si="0"/>
        <v>40072.912000000004</v>
      </c>
    </row>
    <row r="14" spans="1:6" x14ac:dyDescent="0.25">
      <c r="A14" s="9" t="s">
        <v>30</v>
      </c>
      <c r="B14" s="4" t="s">
        <v>2</v>
      </c>
      <c r="C14" s="5" t="s">
        <v>14</v>
      </c>
      <c r="D14" s="6">
        <v>153655</v>
      </c>
      <c r="E14" s="14">
        <v>7.9</v>
      </c>
      <c r="F14" s="11">
        <f t="shared" si="0"/>
        <v>24277.49</v>
      </c>
    </row>
    <row r="15" spans="1:6" x14ac:dyDescent="0.25">
      <c r="A15" s="9" t="s">
        <v>30</v>
      </c>
      <c r="B15" s="4" t="s">
        <v>2</v>
      </c>
      <c r="C15" s="5" t="s">
        <v>15</v>
      </c>
      <c r="D15" s="6">
        <v>209167</v>
      </c>
      <c r="E15" s="14">
        <v>6.8</v>
      </c>
      <c r="F15" s="11">
        <f t="shared" si="0"/>
        <v>28446.711999999996</v>
      </c>
    </row>
    <row r="16" spans="1:6" x14ac:dyDescent="0.25">
      <c r="A16" s="9" t="s">
        <v>30</v>
      </c>
      <c r="B16" s="4" t="s">
        <v>2</v>
      </c>
      <c r="C16" s="5" t="s">
        <v>16</v>
      </c>
      <c r="D16" s="6">
        <v>242657</v>
      </c>
      <c r="E16" s="14">
        <v>6.8</v>
      </c>
      <c r="F16" s="11">
        <f t="shared" si="0"/>
        <v>33001.351999999999</v>
      </c>
    </row>
    <row r="17" spans="1:6" x14ac:dyDescent="0.25">
      <c r="A17" s="9" t="s">
        <v>30</v>
      </c>
      <c r="B17" s="4" t="s">
        <v>2</v>
      </c>
      <c r="C17" s="5" t="s">
        <v>17</v>
      </c>
      <c r="D17" s="6">
        <v>364042</v>
      </c>
      <c r="E17" s="14">
        <v>5.2</v>
      </c>
      <c r="F17" s="11">
        <f t="shared" si="0"/>
        <v>37860.368000000002</v>
      </c>
    </row>
    <row r="18" spans="1:6" x14ac:dyDescent="0.25">
      <c r="A18" s="9" t="s">
        <v>30</v>
      </c>
      <c r="B18" s="4" t="s">
        <v>2</v>
      </c>
      <c r="C18" s="5" t="s">
        <v>24</v>
      </c>
      <c r="D18" s="6">
        <v>493349</v>
      </c>
      <c r="E18" s="14">
        <v>4.5</v>
      </c>
      <c r="F18" s="11">
        <f t="shared" si="0"/>
        <v>44401.41</v>
      </c>
    </row>
    <row r="19" spans="1:6" x14ac:dyDescent="0.25">
      <c r="A19" s="9" t="s">
        <v>30</v>
      </c>
      <c r="B19" s="4" t="s">
        <v>2</v>
      </c>
      <c r="C19" s="7" t="s">
        <v>12</v>
      </c>
      <c r="D19" s="6">
        <v>1462870</v>
      </c>
      <c r="E19" s="14">
        <v>2.9</v>
      </c>
      <c r="F19" s="11">
        <f t="shared" si="0"/>
        <v>84846.46</v>
      </c>
    </row>
    <row r="20" spans="1:6" x14ac:dyDescent="0.25">
      <c r="A20" s="9" t="s">
        <v>30</v>
      </c>
      <c r="B20" s="4" t="s">
        <v>3</v>
      </c>
      <c r="C20" s="5" t="s">
        <v>14</v>
      </c>
      <c r="D20" s="6">
        <v>150714</v>
      </c>
      <c r="E20" s="14">
        <v>8</v>
      </c>
      <c r="F20" s="11">
        <f t="shared" si="0"/>
        <v>24114.240000000002</v>
      </c>
    </row>
    <row r="21" spans="1:6" x14ac:dyDescent="0.25">
      <c r="A21" s="9" t="s">
        <v>30</v>
      </c>
      <c r="B21" s="4" t="s">
        <v>3</v>
      </c>
      <c r="C21" s="5" t="s">
        <v>15</v>
      </c>
      <c r="D21" s="6">
        <v>210295</v>
      </c>
      <c r="E21" s="14">
        <v>6.9</v>
      </c>
      <c r="F21" s="11">
        <f t="shared" si="0"/>
        <v>29020.71</v>
      </c>
    </row>
    <row r="22" spans="1:6" x14ac:dyDescent="0.25">
      <c r="A22" s="9" t="s">
        <v>30</v>
      </c>
      <c r="B22" s="4" t="s">
        <v>3</v>
      </c>
      <c r="C22" s="5" t="s">
        <v>16</v>
      </c>
      <c r="D22" s="6">
        <v>201144</v>
      </c>
      <c r="E22" s="14">
        <v>6.9</v>
      </c>
      <c r="F22" s="11">
        <f t="shared" si="0"/>
        <v>27757.872000000003</v>
      </c>
    </row>
    <row r="23" spans="1:6" x14ac:dyDescent="0.25">
      <c r="A23" s="9" t="s">
        <v>30</v>
      </c>
      <c r="B23" s="4" t="s">
        <v>3</v>
      </c>
      <c r="C23" s="5" t="s">
        <v>17</v>
      </c>
      <c r="D23" s="6">
        <v>395856</v>
      </c>
      <c r="E23" s="14">
        <v>5.2</v>
      </c>
      <c r="F23" s="11">
        <f t="shared" si="0"/>
        <v>41169.024000000005</v>
      </c>
    </row>
    <row r="24" spans="1:6" x14ac:dyDescent="0.25">
      <c r="A24" s="9" t="s">
        <v>30</v>
      </c>
      <c r="B24" s="4" t="s">
        <v>3</v>
      </c>
      <c r="C24" s="5" t="s">
        <v>24</v>
      </c>
      <c r="D24" s="6">
        <v>2185089</v>
      </c>
      <c r="E24" s="14">
        <v>2</v>
      </c>
      <c r="F24" s="11">
        <f t="shared" si="0"/>
        <v>87403.56</v>
      </c>
    </row>
    <row r="25" spans="1:6" x14ac:dyDescent="0.25">
      <c r="A25" s="9" t="s">
        <v>30</v>
      </c>
      <c r="B25" s="4" t="s">
        <v>3</v>
      </c>
      <c r="C25" s="7" t="s">
        <v>12</v>
      </c>
      <c r="D25" s="6">
        <v>3143098</v>
      </c>
      <c r="E25" s="14">
        <v>1.5</v>
      </c>
      <c r="F25" s="11">
        <f t="shared" si="0"/>
        <v>94292.94</v>
      </c>
    </row>
    <row r="26" spans="1:6" x14ac:dyDescent="0.25">
      <c r="A26" s="9" t="s">
        <v>30</v>
      </c>
      <c r="B26" s="4" t="s">
        <v>4</v>
      </c>
      <c r="C26" s="5" t="s">
        <v>14</v>
      </c>
      <c r="D26" s="6">
        <v>48508</v>
      </c>
      <c r="E26" s="14">
        <v>9.4</v>
      </c>
      <c r="F26" s="11">
        <f t="shared" si="0"/>
        <v>9119.5040000000008</v>
      </c>
    </row>
    <row r="27" spans="1:6" x14ac:dyDescent="0.25">
      <c r="A27" s="9" t="s">
        <v>30</v>
      </c>
      <c r="B27" s="4" t="s">
        <v>4</v>
      </c>
      <c r="C27" s="5" t="s">
        <v>15</v>
      </c>
      <c r="D27" s="6">
        <v>70943</v>
      </c>
      <c r="E27" s="14">
        <v>7.5</v>
      </c>
      <c r="F27" s="11">
        <f t="shared" si="0"/>
        <v>10641.45</v>
      </c>
    </row>
    <row r="28" spans="1:6" x14ac:dyDescent="0.25">
      <c r="A28" s="9" t="s">
        <v>30</v>
      </c>
      <c r="B28" s="4" t="s">
        <v>4</v>
      </c>
      <c r="C28" s="5" t="s">
        <v>16</v>
      </c>
      <c r="D28" s="6">
        <v>83917</v>
      </c>
      <c r="E28" s="14">
        <v>7</v>
      </c>
      <c r="F28" s="11">
        <f t="shared" si="0"/>
        <v>11748.38</v>
      </c>
    </row>
    <row r="29" spans="1:6" x14ac:dyDescent="0.25">
      <c r="A29" s="9" t="s">
        <v>30</v>
      </c>
      <c r="B29" s="4" t="s">
        <v>4</v>
      </c>
      <c r="C29" s="5" t="s">
        <v>17</v>
      </c>
      <c r="D29" s="6">
        <v>167265</v>
      </c>
      <c r="E29" s="14">
        <v>5.0999999999999996</v>
      </c>
      <c r="F29" s="11">
        <f t="shared" si="0"/>
        <v>17061.03</v>
      </c>
    </row>
    <row r="30" spans="1:6" x14ac:dyDescent="0.25">
      <c r="A30" s="9" t="s">
        <v>30</v>
      </c>
      <c r="B30" s="4" t="s">
        <v>4</v>
      </c>
      <c r="C30" s="5" t="s">
        <v>24</v>
      </c>
      <c r="D30" s="6">
        <v>1855500</v>
      </c>
      <c r="E30" s="14">
        <v>1.4</v>
      </c>
      <c r="F30" s="11">
        <f t="shared" si="0"/>
        <v>51954</v>
      </c>
    </row>
    <row r="31" spans="1:6" x14ac:dyDescent="0.25">
      <c r="A31" s="9" t="s">
        <v>30</v>
      </c>
      <c r="B31" s="4" t="s">
        <v>4</v>
      </c>
      <c r="C31" s="7" t="s">
        <v>12</v>
      </c>
      <c r="D31" s="6">
        <v>2226133</v>
      </c>
      <c r="E31" s="14">
        <v>1.1000000000000001</v>
      </c>
      <c r="F31" s="11">
        <f t="shared" si="0"/>
        <v>48974.926000000007</v>
      </c>
    </row>
    <row r="32" spans="1:6" x14ac:dyDescent="0.25">
      <c r="A32" s="9" t="s">
        <v>30</v>
      </c>
      <c r="B32" s="8" t="s">
        <v>32</v>
      </c>
      <c r="C32" s="5" t="s">
        <v>14</v>
      </c>
      <c r="D32" s="6">
        <v>513447</v>
      </c>
      <c r="E32" s="14">
        <v>4</v>
      </c>
      <c r="F32" s="11">
        <f t="shared" si="0"/>
        <v>41075.760000000002</v>
      </c>
    </row>
    <row r="33" spans="1:6" x14ac:dyDescent="0.25">
      <c r="A33" s="9" t="s">
        <v>30</v>
      </c>
      <c r="B33" s="8" t="s">
        <v>32</v>
      </c>
      <c r="C33" s="5" t="s">
        <v>15</v>
      </c>
      <c r="D33" s="6">
        <v>629879</v>
      </c>
      <c r="E33" s="14">
        <v>4</v>
      </c>
      <c r="F33" s="11">
        <f t="shared" si="0"/>
        <v>50390.32</v>
      </c>
    </row>
    <row r="34" spans="1:6" x14ac:dyDescent="0.25">
      <c r="A34" s="9" t="s">
        <v>30</v>
      </c>
      <c r="B34" s="8" t="s">
        <v>32</v>
      </c>
      <c r="C34" s="5" t="s">
        <v>16</v>
      </c>
      <c r="D34" s="6">
        <v>634142</v>
      </c>
      <c r="E34" s="14">
        <v>4</v>
      </c>
      <c r="F34" s="11">
        <f t="shared" si="0"/>
        <v>50731.360000000001</v>
      </c>
    </row>
    <row r="35" spans="1:6" x14ac:dyDescent="0.25">
      <c r="A35" s="9" t="s">
        <v>30</v>
      </c>
      <c r="B35" s="8" t="s">
        <v>32</v>
      </c>
      <c r="C35" s="5" t="s">
        <v>17</v>
      </c>
      <c r="D35" s="6">
        <v>1009180</v>
      </c>
      <c r="E35" s="14">
        <v>2.8</v>
      </c>
      <c r="F35" s="11">
        <f t="shared" si="0"/>
        <v>56514.080000000002</v>
      </c>
    </row>
    <row r="36" spans="1:6" x14ac:dyDescent="0.25">
      <c r="A36" s="9" t="s">
        <v>30</v>
      </c>
      <c r="B36" s="8" t="s">
        <v>32</v>
      </c>
      <c r="C36" s="5" t="s">
        <v>24</v>
      </c>
      <c r="D36" s="6">
        <v>4544154</v>
      </c>
      <c r="E36" s="14">
        <v>1.4</v>
      </c>
      <c r="F36" s="11">
        <f t="shared" si="0"/>
        <v>127236.31199999999</v>
      </c>
    </row>
    <row r="37" spans="1:6" x14ac:dyDescent="0.25">
      <c r="A37" s="9" t="s">
        <v>30</v>
      </c>
      <c r="B37" s="8" t="s">
        <v>32</v>
      </c>
      <c r="C37" s="7" t="s">
        <v>12</v>
      </c>
      <c r="D37" s="6">
        <v>7330802</v>
      </c>
      <c r="E37" s="14">
        <v>0.9</v>
      </c>
      <c r="F37" s="11">
        <f t="shared" si="0"/>
        <v>131954.43599999999</v>
      </c>
    </row>
    <row r="38" spans="1:6" x14ac:dyDescent="0.25">
      <c r="A38" s="9" t="s">
        <v>30</v>
      </c>
      <c r="B38" s="8" t="s">
        <v>6</v>
      </c>
      <c r="C38" s="5" t="s">
        <v>14</v>
      </c>
      <c r="D38" s="6">
        <v>300498</v>
      </c>
      <c r="E38" s="14">
        <v>5.2</v>
      </c>
      <c r="F38" s="11">
        <f t="shared" si="0"/>
        <v>31251.792000000001</v>
      </c>
    </row>
    <row r="39" spans="1:6" x14ac:dyDescent="0.25">
      <c r="A39" s="9" t="s">
        <v>30</v>
      </c>
      <c r="B39" s="8" t="s">
        <v>6</v>
      </c>
      <c r="C39" s="5" t="s">
        <v>15</v>
      </c>
      <c r="D39" s="6">
        <v>342938</v>
      </c>
      <c r="E39" s="14">
        <v>5.2</v>
      </c>
      <c r="F39" s="11">
        <f t="shared" si="0"/>
        <v>35665.552000000003</v>
      </c>
    </row>
    <row r="40" spans="1:6" x14ac:dyDescent="0.25">
      <c r="A40" s="9" t="s">
        <v>30</v>
      </c>
      <c r="B40" s="8" t="s">
        <v>6</v>
      </c>
      <c r="C40" s="5" t="s">
        <v>16</v>
      </c>
      <c r="D40" s="6">
        <v>347926</v>
      </c>
      <c r="E40" s="14">
        <v>5.2</v>
      </c>
      <c r="F40" s="11">
        <f t="shared" si="0"/>
        <v>36184.303999999996</v>
      </c>
    </row>
    <row r="41" spans="1:6" x14ac:dyDescent="0.25">
      <c r="A41" s="9" t="s">
        <v>30</v>
      </c>
      <c r="B41" s="8" t="s">
        <v>6</v>
      </c>
      <c r="C41" s="5" t="s">
        <v>17</v>
      </c>
      <c r="D41" s="6">
        <v>503650</v>
      </c>
      <c r="E41" s="14">
        <v>4</v>
      </c>
      <c r="F41" s="11">
        <f t="shared" si="0"/>
        <v>40292</v>
      </c>
    </row>
    <row r="42" spans="1:6" x14ac:dyDescent="0.25">
      <c r="A42" s="9" t="s">
        <v>30</v>
      </c>
      <c r="B42" s="8" t="s">
        <v>6</v>
      </c>
      <c r="C42" s="5" t="s">
        <v>24</v>
      </c>
      <c r="D42" s="6">
        <v>2502475</v>
      </c>
      <c r="E42" s="14">
        <v>2</v>
      </c>
      <c r="F42" s="11">
        <f t="shared" si="0"/>
        <v>100099</v>
      </c>
    </row>
    <row r="43" spans="1:6" x14ac:dyDescent="0.25">
      <c r="A43" s="9" t="s">
        <v>30</v>
      </c>
      <c r="B43" s="8" t="s">
        <v>6</v>
      </c>
      <c r="C43" s="7" t="s">
        <v>12</v>
      </c>
      <c r="D43" s="6">
        <v>3997487</v>
      </c>
      <c r="E43" s="14">
        <v>1.6</v>
      </c>
      <c r="F43" s="11">
        <f t="shared" si="0"/>
        <v>127919.584</v>
      </c>
    </row>
    <row r="44" spans="1:6" x14ac:dyDescent="0.25">
      <c r="A44" s="9" t="s">
        <v>30</v>
      </c>
      <c r="B44" s="8" t="s">
        <v>8</v>
      </c>
      <c r="C44" s="5" t="s">
        <v>14</v>
      </c>
      <c r="D44" s="6">
        <v>212949</v>
      </c>
      <c r="E44" s="14">
        <v>6.4</v>
      </c>
      <c r="F44" s="11">
        <f t="shared" si="0"/>
        <v>27257.472000000002</v>
      </c>
    </row>
    <row r="45" spans="1:6" x14ac:dyDescent="0.25">
      <c r="A45" s="9" t="s">
        <v>30</v>
      </c>
      <c r="B45" s="8" t="s">
        <v>8</v>
      </c>
      <c r="C45" s="5" t="s">
        <v>15</v>
      </c>
      <c r="D45" s="6">
        <v>286941</v>
      </c>
      <c r="E45" s="14">
        <v>5.7</v>
      </c>
      <c r="F45" s="11">
        <f t="shared" si="0"/>
        <v>32711.273999999998</v>
      </c>
    </row>
    <row r="46" spans="1:6" x14ac:dyDescent="0.25">
      <c r="A46" s="9" t="s">
        <v>30</v>
      </c>
      <c r="B46" s="8" t="s">
        <v>8</v>
      </c>
      <c r="C46" s="5" t="s">
        <v>16</v>
      </c>
      <c r="D46" s="6">
        <v>286216</v>
      </c>
      <c r="E46" s="14">
        <v>5.7</v>
      </c>
      <c r="F46" s="11">
        <f t="shared" si="0"/>
        <v>32628.624</v>
      </c>
    </row>
    <row r="47" spans="1:6" x14ac:dyDescent="0.25">
      <c r="A47" s="9" t="s">
        <v>30</v>
      </c>
      <c r="B47" s="8" t="s">
        <v>8</v>
      </c>
      <c r="C47" s="5" t="s">
        <v>17</v>
      </c>
      <c r="D47" s="6">
        <v>505530</v>
      </c>
      <c r="E47" s="14">
        <v>4</v>
      </c>
      <c r="F47" s="11">
        <f t="shared" si="0"/>
        <v>40442.400000000001</v>
      </c>
    </row>
    <row r="48" spans="1:6" x14ac:dyDescent="0.25">
      <c r="A48" s="9" t="s">
        <v>30</v>
      </c>
      <c r="B48" s="8" t="s">
        <v>8</v>
      </c>
      <c r="C48" s="5" t="s">
        <v>24</v>
      </c>
      <c r="D48" s="6">
        <v>2041679</v>
      </c>
      <c r="E48" s="14">
        <v>2</v>
      </c>
      <c r="F48" s="11">
        <f t="shared" si="0"/>
        <v>81667.16</v>
      </c>
    </row>
    <row r="49" spans="1:6" x14ac:dyDescent="0.25">
      <c r="A49" s="9" t="s">
        <v>30</v>
      </c>
      <c r="B49" s="8" t="s">
        <v>8</v>
      </c>
      <c r="C49" s="7" t="s">
        <v>12</v>
      </c>
      <c r="D49" s="6">
        <v>3333315</v>
      </c>
      <c r="E49" s="14">
        <v>1.6</v>
      </c>
      <c r="F49" s="11">
        <f t="shared" si="0"/>
        <v>106666.08</v>
      </c>
    </row>
    <row r="50" spans="1:6" x14ac:dyDescent="0.25">
      <c r="F50" s="11">
        <f t="shared" si="0"/>
        <v>0</v>
      </c>
    </row>
    <row r="51" spans="1:6" x14ac:dyDescent="0.25">
      <c r="A51" s="9" t="s">
        <v>19</v>
      </c>
      <c r="B51" s="4" t="s">
        <v>0</v>
      </c>
      <c r="C51" s="5" t="s">
        <v>14</v>
      </c>
      <c r="D51" s="1">
        <v>29922</v>
      </c>
      <c r="E51" s="14">
        <v>15.6</v>
      </c>
      <c r="F51" s="11">
        <f t="shared" si="0"/>
        <v>9335.6640000000007</v>
      </c>
    </row>
    <row r="52" spans="1:6" x14ac:dyDescent="0.25">
      <c r="A52" s="9" t="s">
        <v>19</v>
      </c>
      <c r="B52" s="4" t="s">
        <v>0</v>
      </c>
      <c r="C52" s="5" t="s">
        <v>15</v>
      </c>
      <c r="D52" s="1">
        <v>17250</v>
      </c>
      <c r="E52" s="14">
        <v>18.899999999999999</v>
      </c>
      <c r="F52" s="11">
        <f t="shared" si="0"/>
        <v>6520.5</v>
      </c>
    </row>
    <row r="53" spans="1:6" x14ac:dyDescent="0.25">
      <c r="A53" s="9" t="s">
        <v>19</v>
      </c>
      <c r="B53" s="4" t="s">
        <v>0</v>
      </c>
      <c r="C53" s="5" t="s">
        <v>16</v>
      </c>
      <c r="D53" s="1"/>
      <c r="F53" s="11">
        <f t="shared" si="0"/>
        <v>0</v>
      </c>
    </row>
    <row r="54" spans="1:6" x14ac:dyDescent="0.25">
      <c r="A54" s="9" t="s">
        <v>19</v>
      </c>
      <c r="B54" s="4" t="s">
        <v>0</v>
      </c>
      <c r="C54" s="5" t="s">
        <v>17</v>
      </c>
      <c r="D54" s="1"/>
      <c r="F54" s="11">
        <f t="shared" si="0"/>
        <v>0</v>
      </c>
    </row>
    <row r="55" spans="1:6" x14ac:dyDescent="0.25">
      <c r="A55" s="9" t="s">
        <v>19</v>
      </c>
      <c r="B55" s="4" t="s">
        <v>0</v>
      </c>
      <c r="C55" s="5" t="s">
        <v>24</v>
      </c>
      <c r="D55" s="1"/>
      <c r="F55" s="11">
        <f t="shared" si="0"/>
        <v>0</v>
      </c>
    </row>
    <row r="56" spans="1:6" x14ac:dyDescent="0.25">
      <c r="A56" s="9" t="s">
        <v>19</v>
      </c>
      <c r="B56" s="4" t="s">
        <v>0</v>
      </c>
      <c r="C56" s="7" t="s">
        <v>12</v>
      </c>
      <c r="D56" s="1">
        <v>51038</v>
      </c>
      <c r="E56" s="14">
        <v>11</v>
      </c>
      <c r="F56" s="11">
        <f t="shared" si="0"/>
        <v>11228.36</v>
      </c>
    </row>
    <row r="57" spans="1:6" x14ac:dyDescent="0.25">
      <c r="A57" s="9" t="s">
        <v>19</v>
      </c>
      <c r="B57" s="4" t="s">
        <v>1</v>
      </c>
      <c r="C57" s="5" t="s">
        <v>14</v>
      </c>
      <c r="D57" s="1">
        <v>157195</v>
      </c>
      <c r="E57" s="14">
        <v>7.6</v>
      </c>
      <c r="F57" s="11">
        <f t="shared" si="0"/>
        <v>23893.64</v>
      </c>
    </row>
    <row r="58" spans="1:6" x14ac:dyDescent="0.25">
      <c r="A58" s="9" t="s">
        <v>19</v>
      </c>
      <c r="B58" s="4" t="s">
        <v>1</v>
      </c>
      <c r="C58" s="5" t="s">
        <v>15</v>
      </c>
      <c r="D58" s="1">
        <v>144367</v>
      </c>
      <c r="E58" s="14">
        <v>8.3000000000000007</v>
      </c>
      <c r="F58" s="11">
        <f t="shared" si="0"/>
        <v>23964.922000000002</v>
      </c>
    </row>
    <row r="59" spans="1:6" x14ac:dyDescent="0.25">
      <c r="A59" s="9" t="s">
        <v>19</v>
      </c>
      <c r="B59" s="4" t="s">
        <v>1</v>
      </c>
      <c r="C59" s="5" t="s">
        <v>16</v>
      </c>
      <c r="D59" s="1">
        <v>101544</v>
      </c>
      <c r="E59" s="14">
        <v>9.3000000000000007</v>
      </c>
      <c r="F59" s="11">
        <f t="shared" si="0"/>
        <v>18887.184000000001</v>
      </c>
    </row>
    <row r="60" spans="1:6" x14ac:dyDescent="0.25">
      <c r="A60" s="9" t="s">
        <v>19</v>
      </c>
      <c r="B60" s="4" t="s">
        <v>1</v>
      </c>
      <c r="C60" s="5" t="s">
        <v>17</v>
      </c>
      <c r="D60" s="1">
        <v>93297</v>
      </c>
      <c r="E60" s="14">
        <v>10</v>
      </c>
      <c r="F60" s="11">
        <f t="shared" si="0"/>
        <v>18659.400000000001</v>
      </c>
    </row>
    <row r="61" spans="1:6" x14ac:dyDescent="0.25">
      <c r="A61" s="9" t="s">
        <v>19</v>
      </c>
      <c r="B61" s="4" t="s">
        <v>1</v>
      </c>
      <c r="C61" s="5" t="s">
        <v>24</v>
      </c>
      <c r="D61" s="1">
        <v>15301</v>
      </c>
      <c r="E61" s="14">
        <v>24.6</v>
      </c>
      <c r="F61" s="11">
        <f t="shared" si="0"/>
        <v>7528.0920000000006</v>
      </c>
    </row>
    <row r="62" spans="1:6" x14ac:dyDescent="0.25">
      <c r="A62" s="9" t="s">
        <v>19</v>
      </c>
      <c r="B62" s="4" t="s">
        <v>1</v>
      </c>
      <c r="C62" s="7" t="s">
        <v>12</v>
      </c>
      <c r="D62" s="1">
        <v>511704</v>
      </c>
      <c r="E62" s="14">
        <v>3.9</v>
      </c>
      <c r="F62" s="11">
        <f t="shared" si="0"/>
        <v>39912.911999999997</v>
      </c>
    </row>
    <row r="63" spans="1:6" x14ac:dyDescent="0.25">
      <c r="A63" s="9" t="s">
        <v>19</v>
      </c>
      <c r="B63" s="4" t="s">
        <v>2</v>
      </c>
      <c r="C63" s="5" t="s">
        <v>14</v>
      </c>
      <c r="D63" s="1">
        <v>154380</v>
      </c>
      <c r="E63" s="14">
        <v>7.7</v>
      </c>
      <c r="F63" s="11">
        <f t="shared" si="0"/>
        <v>23774.52</v>
      </c>
    </row>
    <row r="64" spans="1:6" x14ac:dyDescent="0.25">
      <c r="A64" s="9" t="s">
        <v>19</v>
      </c>
      <c r="B64" s="4" t="s">
        <v>2</v>
      </c>
      <c r="C64" s="5" t="s">
        <v>15</v>
      </c>
      <c r="D64" s="1">
        <v>207559</v>
      </c>
      <c r="E64" s="14">
        <v>6.6</v>
      </c>
      <c r="F64" s="11">
        <f t="shared" si="0"/>
        <v>27397.787999999997</v>
      </c>
    </row>
    <row r="65" spans="1:6" x14ac:dyDescent="0.25">
      <c r="A65" s="9" t="s">
        <v>19</v>
      </c>
      <c r="B65" s="4" t="s">
        <v>2</v>
      </c>
      <c r="C65" s="5" t="s">
        <v>16</v>
      </c>
      <c r="D65" s="1">
        <v>185981</v>
      </c>
      <c r="E65" s="14">
        <v>7.7</v>
      </c>
      <c r="F65" s="11">
        <f t="shared" si="0"/>
        <v>28641.074000000001</v>
      </c>
    </row>
    <row r="66" spans="1:6" x14ac:dyDescent="0.25">
      <c r="A66" s="9" t="s">
        <v>19</v>
      </c>
      <c r="B66" s="4" t="s">
        <v>2</v>
      </c>
      <c r="C66" s="5" t="s">
        <v>17</v>
      </c>
      <c r="D66" s="1">
        <v>376805</v>
      </c>
      <c r="E66" s="14">
        <v>4.9000000000000004</v>
      </c>
      <c r="F66" s="11">
        <f t="shared" ref="F66:F129" si="1">2*(E66*D66/100)</f>
        <v>36926.890000000007</v>
      </c>
    </row>
    <row r="67" spans="1:6" x14ac:dyDescent="0.25">
      <c r="A67" s="9" t="s">
        <v>19</v>
      </c>
      <c r="B67" s="4" t="s">
        <v>2</v>
      </c>
      <c r="C67" s="5" t="s">
        <v>24</v>
      </c>
      <c r="D67" s="1">
        <v>491120</v>
      </c>
      <c r="E67" s="14">
        <v>4.3</v>
      </c>
      <c r="F67" s="11">
        <f t="shared" si="1"/>
        <v>42236.32</v>
      </c>
    </row>
    <row r="68" spans="1:6" x14ac:dyDescent="0.25">
      <c r="A68" s="9" t="s">
        <v>19</v>
      </c>
      <c r="B68" s="4" t="s">
        <v>2</v>
      </c>
      <c r="C68" s="7" t="s">
        <v>12</v>
      </c>
      <c r="D68" s="1">
        <v>1415845</v>
      </c>
      <c r="E68" s="14">
        <v>2.8</v>
      </c>
      <c r="F68" s="11">
        <f t="shared" si="1"/>
        <v>79287.319999999992</v>
      </c>
    </row>
    <row r="69" spans="1:6" x14ac:dyDescent="0.25">
      <c r="A69" s="9" t="s">
        <v>19</v>
      </c>
      <c r="B69" s="4" t="s">
        <v>3</v>
      </c>
      <c r="C69" s="5" t="s">
        <v>14</v>
      </c>
      <c r="D69" s="1">
        <v>148372</v>
      </c>
      <c r="E69" s="14">
        <v>8.9</v>
      </c>
      <c r="F69" s="11">
        <f t="shared" si="1"/>
        <v>26410.216</v>
      </c>
    </row>
    <row r="70" spans="1:6" x14ac:dyDescent="0.25">
      <c r="A70" s="9" t="s">
        <v>19</v>
      </c>
      <c r="B70" s="4" t="s">
        <v>3</v>
      </c>
      <c r="C70" s="5" t="s">
        <v>15</v>
      </c>
      <c r="D70" s="1">
        <v>202233</v>
      </c>
      <c r="E70" s="14">
        <v>6.9</v>
      </c>
      <c r="F70" s="11">
        <f t="shared" si="1"/>
        <v>27908.154000000002</v>
      </c>
    </row>
    <row r="71" spans="1:6" x14ac:dyDescent="0.25">
      <c r="A71" s="9" t="s">
        <v>19</v>
      </c>
      <c r="B71" s="4" t="s">
        <v>3</v>
      </c>
      <c r="C71" s="5" t="s">
        <v>16</v>
      </c>
      <c r="D71" s="1">
        <v>244425</v>
      </c>
      <c r="E71" s="14">
        <v>6.9</v>
      </c>
      <c r="F71" s="11">
        <f t="shared" si="1"/>
        <v>33730.65</v>
      </c>
    </row>
    <row r="72" spans="1:6" x14ac:dyDescent="0.25">
      <c r="A72" s="9" t="s">
        <v>19</v>
      </c>
      <c r="B72" s="4" t="s">
        <v>3</v>
      </c>
      <c r="C72" s="5" t="s">
        <v>17</v>
      </c>
      <c r="D72" s="1">
        <v>435624</v>
      </c>
      <c r="E72" s="14">
        <v>4.9000000000000004</v>
      </c>
      <c r="F72" s="11">
        <f t="shared" si="1"/>
        <v>42691.152000000002</v>
      </c>
    </row>
    <row r="73" spans="1:6" x14ac:dyDescent="0.25">
      <c r="A73" s="9" t="s">
        <v>19</v>
      </c>
      <c r="B73" s="4" t="s">
        <v>3</v>
      </c>
      <c r="C73" s="5" t="s">
        <v>24</v>
      </c>
      <c r="D73" s="1">
        <v>2129656</v>
      </c>
      <c r="E73" s="14">
        <v>1.9</v>
      </c>
      <c r="F73" s="11">
        <f t="shared" si="1"/>
        <v>80926.928</v>
      </c>
    </row>
    <row r="74" spans="1:6" x14ac:dyDescent="0.25">
      <c r="A74" s="9" t="s">
        <v>19</v>
      </c>
      <c r="B74" s="4" t="s">
        <v>3</v>
      </c>
      <c r="C74" s="7" t="s">
        <v>12</v>
      </c>
      <c r="D74" s="1">
        <v>3160310</v>
      </c>
      <c r="E74" s="14">
        <v>1.1000000000000001</v>
      </c>
      <c r="F74" s="11">
        <f t="shared" si="1"/>
        <v>69526.820000000007</v>
      </c>
    </row>
    <row r="75" spans="1:6" x14ac:dyDescent="0.25">
      <c r="A75" s="9" t="s">
        <v>19</v>
      </c>
      <c r="B75" s="4" t="s">
        <v>4</v>
      </c>
      <c r="C75" s="5" t="s">
        <v>14</v>
      </c>
      <c r="D75" s="1">
        <v>39488</v>
      </c>
      <c r="E75" s="14">
        <v>11</v>
      </c>
      <c r="F75" s="11">
        <f t="shared" si="1"/>
        <v>8687.36</v>
      </c>
    </row>
    <row r="76" spans="1:6" x14ac:dyDescent="0.25">
      <c r="A76" s="9" t="s">
        <v>19</v>
      </c>
      <c r="B76" s="4" t="s">
        <v>4</v>
      </c>
      <c r="C76" s="5" t="s">
        <v>15</v>
      </c>
      <c r="D76" s="1">
        <v>80351</v>
      </c>
      <c r="E76" s="14">
        <v>7.3</v>
      </c>
      <c r="F76" s="11">
        <f t="shared" si="1"/>
        <v>11731.245999999999</v>
      </c>
    </row>
    <row r="77" spans="1:6" x14ac:dyDescent="0.25">
      <c r="A77" s="9" t="s">
        <v>19</v>
      </c>
      <c r="B77" s="4" t="s">
        <v>4</v>
      </c>
      <c r="C77" s="5" t="s">
        <v>16</v>
      </c>
      <c r="D77" s="1">
        <v>73081</v>
      </c>
      <c r="E77" s="14">
        <v>7.8</v>
      </c>
      <c r="F77" s="11">
        <f t="shared" si="1"/>
        <v>11400.635999999999</v>
      </c>
    </row>
    <row r="78" spans="1:6" x14ac:dyDescent="0.25">
      <c r="A78" s="9" t="s">
        <v>19</v>
      </c>
      <c r="B78" s="4" t="s">
        <v>4</v>
      </c>
      <c r="C78" s="5" t="s">
        <v>17</v>
      </c>
      <c r="D78" s="1">
        <v>163682</v>
      </c>
      <c r="E78" s="14">
        <v>5.2</v>
      </c>
      <c r="F78" s="11">
        <f t="shared" si="1"/>
        <v>17022.928</v>
      </c>
    </row>
    <row r="79" spans="1:6" x14ac:dyDescent="0.25">
      <c r="A79" s="9" t="s">
        <v>19</v>
      </c>
      <c r="B79" s="4" t="s">
        <v>4</v>
      </c>
      <c r="C79" s="5" t="s">
        <v>24</v>
      </c>
      <c r="D79" s="1">
        <v>1694744</v>
      </c>
      <c r="E79" s="14">
        <v>1.8</v>
      </c>
      <c r="F79" s="11">
        <f t="shared" si="1"/>
        <v>61010.784000000007</v>
      </c>
    </row>
    <row r="80" spans="1:6" x14ac:dyDescent="0.25">
      <c r="A80" s="9" t="s">
        <v>19</v>
      </c>
      <c r="B80" s="4" t="s">
        <v>4</v>
      </c>
      <c r="C80" s="7" t="s">
        <v>12</v>
      </c>
      <c r="D80" s="1">
        <v>2051346</v>
      </c>
      <c r="E80" s="14">
        <v>1</v>
      </c>
      <c r="F80" s="11">
        <f t="shared" si="1"/>
        <v>41026.92</v>
      </c>
    </row>
    <row r="81" spans="1:6" x14ac:dyDescent="0.25">
      <c r="A81" s="9" t="s">
        <v>19</v>
      </c>
      <c r="B81" s="8" t="s">
        <v>32</v>
      </c>
      <c r="C81" s="5" t="s">
        <v>14</v>
      </c>
      <c r="D81" s="1">
        <v>529357</v>
      </c>
      <c r="E81" s="14">
        <v>4</v>
      </c>
      <c r="F81" s="11">
        <f t="shared" si="1"/>
        <v>42348.56</v>
      </c>
    </row>
    <row r="82" spans="1:6" x14ac:dyDescent="0.25">
      <c r="A82" s="9" t="s">
        <v>19</v>
      </c>
      <c r="B82" s="8" t="s">
        <v>32</v>
      </c>
      <c r="C82" s="5" t="s">
        <v>15</v>
      </c>
      <c r="D82" s="1">
        <v>651760</v>
      </c>
      <c r="E82" s="14">
        <v>4</v>
      </c>
      <c r="F82" s="11">
        <f t="shared" si="1"/>
        <v>52140.800000000003</v>
      </c>
    </row>
    <row r="83" spans="1:6" x14ac:dyDescent="0.25">
      <c r="A83" s="9" t="s">
        <v>19</v>
      </c>
      <c r="B83" s="8" t="s">
        <v>32</v>
      </c>
      <c r="C83" s="5" t="s">
        <v>16</v>
      </c>
      <c r="D83" s="1">
        <v>608719</v>
      </c>
      <c r="E83" s="14">
        <v>4</v>
      </c>
      <c r="F83" s="11">
        <f t="shared" si="1"/>
        <v>48697.52</v>
      </c>
    </row>
    <row r="84" spans="1:6" x14ac:dyDescent="0.25">
      <c r="A84" s="9" t="s">
        <v>19</v>
      </c>
      <c r="B84" s="8" t="s">
        <v>32</v>
      </c>
      <c r="C84" s="5" t="s">
        <v>17</v>
      </c>
      <c r="D84" s="1">
        <v>1069586</v>
      </c>
      <c r="E84" s="14">
        <v>2.8</v>
      </c>
      <c r="F84" s="11">
        <f t="shared" si="1"/>
        <v>59896.815999999999</v>
      </c>
    </row>
    <row r="85" spans="1:6" x14ac:dyDescent="0.25">
      <c r="A85" s="9" t="s">
        <v>19</v>
      </c>
      <c r="B85" s="8" t="s">
        <v>32</v>
      </c>
      <c r="C85" s="5" t="s">
        <v>24</v>
      </c>
      <c r="D85" s="1">
        <v>4330821</v>
      </c>
      <c r="E85" s="14">
        <v>1.3</v>
      </c>
      <c r="F85" s="11">
        <f t="shared" si="1"/>
        <v>112601.34599999999</v>
      </c>
    </row>
    <row r="86" spans="1:6" x14ac:dyDescent="0.25">
      <c r="A86" s="9" t="s">
        <v>19</v>
      </c>
      <c r="B86" s="8" t="s">
        <v>32</v>
      </c>
      <c r="C86" s="7" t="s">
        <v>12</v>
      </c>
      <c r="D86" s="1">
        <v>7190243</v>
      </c>
      <c r="E86" s="14">
        <v>0.9</v>
      </c>
      <c r="F86" s="11">
        <f t="shared" si="1"/>
        <v>129424.37400000001</v>
      </c>
    </row>
    <row r="87" spans="1:6" x14ac:dyDescent="0.25">
      <c r="A87" s="9" t="s">
        <v>19</v>
      </c>
      <c r="B87" s="8" t="s">
        <v>6</v>
      </c>
      <c r="C87" s="5" t="s">
        <v>14</v>
      </c>
      <c r="D87" s="1">
        <v>284609</v>
      </c>
      <c r="E87" s="14">
        <v>5.7</v>
      </c>
      <c r="F87" s="11">
        <f t="shared" si="1"/>
        <v>32445.425999999999</v>
      </c>
    </row>
    <row r="88" spans="1:6" x14ac:dyDescent="0.25">
      <c r="A88" s="9" t="s">
        <v>19</v>
      </c>
      <c r="B88" s="8" t="s">
        <v>6</v>
      </c>
      <c r="C88" s="5" t="s">
        <v>15</v>
      </c>
      <c r="D88" s="1">
        <v>356785</v>
      </c>
      <c r="E88" s="14">
        <v>4.8</v>
      </c>
      <c r="F88" s="11">
        <f t="shared" si="1"/>
        <v>34251.360000000001</v>
      </c>
    </row>
    <row r="89" spans="1:6" x14ac:dyDescent="0.25">
      <c r="A89" s="9" t="s">
        <v>19</v>
      </c>
      <c r="B89" s="8" t="s">
        <v>6</v>
      </c>
      <c r="C89" s="5" t="s">
        <v>16</v>
      </c>
      <c r="D89" s="1">
        <v>335414</v>
      </c>
      <c r="E89" s="14">
        <v>5.2</v>
      </c>
      <c r="F89" s="11">
        <f t="shared" si="1"/>
        <v>34883.056000000004</v>
      </c>
    </row>
    <row r="90" spans="1:6" x14ac:dyDescent="0.25">
      <c r="A90" s="9" t="s">
        <v>19</v>
      </c>
      <c r="B90" s="8" t="s">
        <v>6</v>
      </c>
      <c r="C90" s="5" t="s">
        <v>17</v>
      </c>
      <c r="D90" s="1">
        <v>582604</v>
      </c>
      <c r="E90" s="14">
        <v>4</v>
      </c>
      <c r="F90" s="11">
        <f t="shared" si="1"/>
        <v>46608.32</v>
      </c>
    </row>
    <row r="91" spans="1:6" x14ac:dyDescent="0.25">
      <c r="A91" s="9" t="s">
        <v>19</v>
      </c>
      <c r="B91" s="8" t="s">
        <v>6</v>
      </c>
      <c r="C91" s="5" t="s">
        <v>24</v>
      </c>
      <c r="D91" s="1">
        <v>2371613</v>
      </c>
      <c r="E91" s="14">
        <v>1.9</v>
      </c>
      <c r="F91" s="11">
        <f t="shared" si="1"/>
        <v>90121.294000000009</v>
      </c>
    </row>
    <row r="92" spans="1:6" x14ac:dyDescent="0.25">
      <c r="A92" s="9" t="s">
        <v>19</v>
      </c>
      <c r="B92" s="8" t="s">
        <v>6</v>
      </c>
      <c r="C92" s="7" t="s">
        <v>12</v>
      </c>
      <c r="D92" s="1">
        <v>3931025</v>
      </c>
      <c r="E92" s="14">
        <v>1.5</v>
      </c>
      <c r="F92" s="11">
        <f t="shared" si="1"/>
        <v>117930.75</v>
      </c>
    </row>
    <row r="93" spans="1:6" x14ac:dyDescent="0.25">
      <c r="A93" s="9" t="s">
        <v>19</v>
      </c>
      <c r="B93" s="8" t="s">
        <v>8</v>
      </c>
      <c r="C93" s="5" t="s">
        <v>14</v>
      </c>
      <c r="D93" s="1">
        <v>244748</v>
      </c>
      <c r="E93" s="14">
        <v>6.4</v>
      </c>
      <c r="F93" s="11">
        <f t="shared" si="1"/>
        <v>31327.744000000002</v>
      </c>
    </row>
    <row r="94" spans="1:6" x14ac:dyDescent="0.25">
      <c r="A94" s="9" t="s">
        <v>19</v>
      </c>
      <c r="B94" s="8" t="s">
        <v>8</v>
      </c>
      <c r="C94" s="5" t="s">
        <v>15</v>
      </c>
      <c r="D94" s="1">
        <v>294975</v>
      </c>
      <c r="E94" s="14">
        <v>5.7</v>
      </c>
      <c r="F94" s="11">
        <f t="shared" si="1"/>
        <v>33627.15</v>
      </c>
    </row>
    <row r="95" spans="1:6" x14ac:dyDescent="0.25">
      <c r="A95" s="9" t="s">
        <v>19</v>
      </c>
      <c r="B95" s="8" t="s">
        <v>8</v>
      </c>
      <c r="C95" s="5" t="s">
        <v>16</v>
      </c>
      <c r="D95" s="1">
        <v>273305</v>
      </c>
      <c r="E95" s="14">
        <v>5.7</v>
      </c>
      <c r="F95" s="11">
        <f t="shared" si="1"/>
        <v>31156.77</v>
      </c>
    </row>
    <row r="96" spans="1:6" x14ac:dyDescent="0.25">
      <c r="A96" s="9" t="s">
        <v>19</v>
      </c>
      <c r="B96" s="8" t="s">
        <v>8</v>
      </c>
      <c r="C96" s="5" t="s">
        <v>17</v>
      </c>
      <c r="D96" s="1">
        <v>486982</v>
      </c>
      <c r="E96" s="14">
        <v>4.3</v>
      </c>
      <c r="F96" s="11">
        <f t="shared" si="1"/>
        <v>41880.451999999997</v>
      </c>
    </row>
    <row r="97" spans="1:6" x14ac:dyDescent="0.25">
      <c r="A97" s="9" t="s">
        <v>19</v>
      </c>
      <c r="B97" s="8" t="s">
        <v>8</v>
      </c>
      <c r="C97" s="5" t="s">
        <v>24</v>
      </c>
      <c r="D97" s="1">
        <v>1959208</v>
      </c>
      <c r="E97" s="14">
        <v>2.8</v>
      </c>
      <c r="F97" s="11">
        <f t="shared" si="1"/>
        <v>109715.64799999999</v>
      </c>
    </row>
    <row r="98" spans="1:6" x14ac:dyDescent="0.25">
      <c r="A98" s="9" t="s">
        <v>19</v>
      </c>
      <c r="B98" s="8" t="s">
        <v>8</v>
      </c>
      <c r="C98" s="7" t="s">
        <v>12</v>
      </c>
      <c r="D98" s="1">
        <v>3259218</v>
      </c>
      <c r="E98" s="14">
        <v>1.5</v>
      </c>
      <c r="F98" s="11">
        <f t="shared" si="1"/>
        <v>97776.54</v>
      </c>
    </row>
    <row r="99" spans="1:6" x14ac:dyDescent="0.25">
      <c r="F99" s="11">
        <f t="shared" si="1"/>
        <v>0</v>
      </c>
    </row>
    <row r="100" spans="1:6" x14ac:dyDescent="0.25">
      <c r="F100" s="11">
        <f t="shared" si="1"/>
        <v>0</v>
      </c>
    </row>
    <row r="101" spans="1:6" x14ac:dyDescent="0.25">
      <c r="F101" s="11">
        <f t="shared" si="1"/>
        <v>0</v>
      </c>
    </row>
    <row r="102" spans="1:6" x14ac:dyDescent="0.25">
      <c r="F102" s="11">
        <f t="shared" si="1"/>
        <v>0</v>
      </c>
    </row>
    <row r="103" spans="1:6" x14ac:dyDescent="0.25">
      <c r="F103" s="11">
        <f t="shared" si="1"/>
        <v>0</v>
      </c>
    </row>
    <row r="104" spans="1:6" x14ac:dyDescent="0.25">
      <c r="F104" s="11">
        <f t="shared" si="1"/>
        <v>0</v>
      </c>
    </row>
    <row r="105" spans="1:6" x14ac:dyDescent="0.25">
      <c r="A105" s="9" t="s">
        <v>20</v>
      </c>
      <c r="B105" s="4" t="s">
        <v>0</v>
      </c>
      <c r="C105" s="5" t="s">
        <v>14</v>
      </c>
      <c r="D105" s="1">
        <v>36582</v>
      </c>
      <c r="E105" s="14">
        <v>12.7</v>
      </c>
      <c r="F105" s="11">
        <f t="shared" si="1"/>
        <v>9291.8279999999995</v>
      </c>
    </row>
    <row r="106" spans="1:6" x14ac:dyDescent="0.25">
      <c r="A106" s="9" t="s">
        <v>20</v>
      </c>
      <c r="B106" s="4" t="s">
        <v>0</v>
      </c>
      <c r="C106" s="5" t="s">
        <v>15</v>
      </c>
      <c r="D106" s="1">
        <v>15587</v>
      </c>
      <c r="E106" s="14">
        <v>19.600000000000001</v>
      </c>
      <c r="F106" s="11">
        <f t="shared" si="1"/>
        <v>6110.1040000000003</v>
      </c>
    </row>
    <row r="107" spans="1:6" x14ac:dyDescent="0.25">
      <c r="A107" s="9" t="s">
        <v>20</v>
      </c>
      <c r="B107" s="4" t="s">
        <v>0</v>
      </c>
      <c r="C107" s="5" t="s">
        <v>16</v>
      </c>
      <c r="D107" s="1"/>
      <c r="F107" s="11">
        <f t="shared" si="1"/>
        <v>0</v>
      </c>
    </row>
    <row r="108" spans="1:6" x14ac:dyDescent="0.25">
      <c r="A108" s="9" t="s">
        <v>20</v>
      </c>
      <c r="B108" s="4" t="s">
        <v>0</v>
      </c>
      <c r="C108" s="5" t="s">
        <v>17</v>
      </c>
      <c r="D108" s="1"/>
      <c r="F108" s="11">
        <f t="shared" si="1"/>
        <v>0</v>
      </c>
    </row>
    <row r="109" spans="1:6" x14ac:dyDescent="0.25">
      <c r="A109" s="9" t="s">
        <v>20</v>
      </c>
      <c r="B109" s="4" t="s">
        <v>0</v>
      </c>
      <c r="C109" s="5" t="s">
        <v>24</v>
      </c>
      <c r="D109" s="1"/>
      <c r="F109" s="11">
        <f t="shared" si="1"/>
        <v>0</v>
      </c>
    </row>
    <row r="110" spans="1:6" x14ac:dyDescent="0.25">
      <c r="A110" s="9" t="s">
        <v>20</v>
      </c>
      <c r="B110" s="4" t="s">
        <v>0</v>
      </c>
      <c r="C110" s="7" t="s">
        <v>12</v>
      </c>
      <c r="D110" s="1">
        <v>58619</v>
      </c>
      <c r="E110" s="14">
        <v>10.199999999999999</v>
      </c>
      <c r="F110" s="11">
        <f t="shared" si="1"/>
        <v>11958.275999999998</v>
      </c>
    </row>
    <row r="111" spans="1:6" x14ac:dyDescent="0.25">
      <c r="A111" s="9" t="s">
        <v>20</v>
      </c>
      <c r="B111" s="4" t="s">
        <v>1</v>
      </c>
      <c r="C111" s="5" t="s">
        <v>14</v>
      </c>
      <c r="D111" s="1">
        <v>134346</v>
      </c>
      <c r="E111" s="14">
        <v>7.7</v>
      </c>
      <c r="F111" s="11">
        <f t="shared" si="1"/>
        <v>20689.284</v>
      </c>
    </row>
    <row r="112" spans="1:6" x14ac:dyDescent="0.25">
      <c r="A112" s="9" t="s">
        <v>20</v>
      </c>
      <c r="B112" s="4" t="s">
        <v>1</v>
      </c>
      <c r="C112" s="5" t="s">
        <v>15</v>
      </c>
      <c r="D112" s="1">
        <v>145694</v>
      </c>
      <c r="E112" s="14">
        <v>7.7</v>
      </c>
      <c r="F112" s="11">
        <f t="shared" si="1"/>
        <v>22436.876</v>
      </c>
    </row>
    <row r="113" spans="1:6" x14ac:dyDescent="0.25">
      <c r="A113" s="9" t="s">
        <v>20</v>
      </c>
      <c r="B113" s="4" t="s">
        <v>1</v>
      </c>
      <c r="C113" s="5" t="s">
        <v>16</v>
      </c>
      <c r="D113" s="1">
        <v>119334</v>
      </c>
      <c r="E113" s="14">
        <v>8.6</v>
      </c>
      <c r="F113" s="11">
        <f t="shared" si="1"/>
        <v>20525.447999999997</v>
      </c>
    </row>
    <row r="114" spans="1:6" x14ac:dyDescent="0.25">
      <c r="A114" s="9" t="s">
        <v>20</v>
      </c>
      <c r="B114" s="4" t="s">
        <v>1</v>
      </c>
      <c r="C114" s="5" t="s">
        <v>17</v>
      </c>
      <c r="D114" s="1">
        <v>101637</v>
      </c>
      <c r="E114" s="14">
        <v>8.6</v>
      </c>
      <c r="F114" s="11">
        <f t="shared" si="1"/>
        <v>17481.563999999998</v>
      </c>
    </row>
    <row r="115" spans="1:6" x14ac:dyDescent="0.25">
      <c r="A115" s="9" t="s">
        <v>20</v>
      </c>
      <c r="B115" s="4" t="s">
        <v>1</v>
      </c>
      <c r="C115" s="5" t="s">
        <v>24</v>
      </c>
      <c r="D115" s="1">
        <v>11103</v>
      </c>
      <c r="E115" s="14">
        <v>26.4</v>
      </c>
      <c r="F115" s="11">
        <f t="shared" si="1"/>
        <v>5862.384</v>
      </c>
    </row>
    <row r="116" spans="1:6" x14ac:dyDescent="0.25">
      <c r="A116" s="9" t="s">
        <v>20</v>
      </c>
      <c r="B116" s="4" t="s">
        <v>1</v>
      </c>
      <c r="C116" s="7" t="s">
        <v>12</v>
      </c>
      <c r="D116" s="1">
        <v>512114</v>
      </c>
      <c r="E116" s="14">
        <v>3.6</v>
      </c>
      <c r="F116" s="11">
        <f t="shared" si="1"/>
        <v>36872.208000000006</v>
      </c>
    </row>
    <row r="117" spans="1:6" x14ac:dyDescent="0.25">
      <c r="A117" s="9" t="s">
        <v>20</v>
      </c>
      <c r="B117" s="4" t="s">
        <v>2</v>
      </c>
      <c r="C117" s="5" t="s">
        <v>14</v>
      </c>
      <c r="D117" s="1">
        <v>131357</v>
      </c>
      <c r="E117" s="14">
        <v>8</v>
      </c>
      <c r="F117" s="11">
        <f t="shared" si="1"/>
        <v>21017.119999999999</v>
      </c>
    </row>
    <row r="118" spans="1:6" x14ac:dyDescent="0.25">
      <c r="A118" s="9" t="s">
        <v>20</v>
      </c>
      <c r="B118" s="4" t="s">
        <v>2</v>
      </c>
      <c r="C118" s="5" t="s">
        <v>15</v>
      </c>
      <c r="D118" s="1">
        <v>196981</v>
      </c>
      <c r="E118" s="14">
        <v>7.2</v>
      </c>
      <c r="F118" s="11">
        <f t="shared" si="1"/>
        <v>28365.263999999999</v>
      </c>
    </row>
    <row r="119" spans="1:6" x14ac:dyDescent="0.25">
      <c r="A119" s="9" t="s">
        <v>20</v>
      </c>
      <c r="B119" s="4" t="s">
        <v>2</v>
      </c>
      <c r="C119" s="5" t="s">
        <v>16</v>
      </c>
      <c r="D119" s="1">
        <v>225259</v>
      </c>
      <c r="E119" s="14">
        <v>6.2</v>
      </c>
      <c r="F119" s="11">
        <f t="shared" si="1"/>
        <v>27932.116000000002</v>
      </c>
    </row>
    <row r="120" spans="1:6" x14ac:dyDescent="0.25">
      <c r="A120" s="9" t="s">
        <v>20</v>
      </c>
      <c r="B120" s="4" t="s">
        <v>2</v>
      </c>
      <c r="C120" s="5" t="s">
        <v>17</v>
      </c>
      <c r="D120" s="1">
        <v>370939</v>
      </c>
      <c r="E120" s="14">
        <v>4.5999999999999996</v>
      </c>
      <c r="F120" s="11">
        <f t="shared" si="1"/>
        <v>34126.387999999999</v>
      </c>
    </row>
    <row r="121" spans="1:6" x14ac:dyDescent="0.25">
      <c r="A121" s="9" t="s">
        <v>20</v>
      </c>
      <c r="B121" s="4" t="s">
        <v>2</v>
      </c>
      <c r="C121" s="5" t="s">
        <v>24</v>
      </c>
      <c r="D121" s="1">
        <v>462502</v>
      </c>
      <c r="E121" s="14">
        <v>4</v>
      </c>
      <c r="F121" s="11">
        <f t="shared" si="1"/>
        <v>37000.160000000003</v>
      </c>
    </row>
    <row r="122" spans="1:6" x14ac:dyDescent="0.25">
      <c r="A122" s="9" t="s">
        <v>20</v>
      </c>
      <c r="B122" s="4" t="s">
        <v>2</v>
      </c>
      <c r="C122" s="7" t="s">
        <v>12</v>
      </c>
      <c r="D122" s="1">
        <v>1387038</v>
      </c>
      <c r="E122" s="14">
        <v>2</v>
      </c>
      <c r="F122" s="11">
        <f t="shared" si="1"/>
        <v>55481.52</v>
      </c>
    </row>
    <row r="123" spans="1:6" x14ac:dyDescent="0.25">
      <c r="A123" s="9" t="s">
        <v>20</v>
      </c>
      <c r="B123" s="4" t="s">
        <v>3</v>
      </c>
      <c r="C123" s="5" t="s">
        <v>14</v>
      </c>
      <c r="D123" s="1">
        <v>140876</v>
      </c>
      <c r="E123" s="14">
        <v>8.1</v>
      </c>
      <c r="F123" s="11">
        <f t="shared" si="1"/>
        <v>22821.911999999997</v>
      </c>
    </row>
    <row r="124" spans="1:6" x14ac:dyDescent="0.25">
      <c r="A124" s="9" t="s">
        <v>20</v>
      </c>
      <c r="B124" s="4" t="s">
        <v>3</v>
      </c>
      <c r="C124" s="5" t="s">
        <v>15</v>
      </c>
      <c r="D124" s="1">
        <v>206713</v>
      </c>
      <c r="E124" s="14">
        <v>6.3</v>
      </c>
      <c r="F124" s="11">
        <f t="shared" si="1"/>
        <v>26045.838</v>
      </c>
    </row>
    <row r="125" spans="1:6" x14ac:dyDescent="0.25">
      <c r="A125" s="9" t="s">
        <v>20</v>
      </c>
      <c r="B125" s="4" t="s">
        <v>3</v>
      </c>
      <c r="C125" s="5" t="s">
        <v>16</v>
      </c>
      <c r="D125" s="1">
        <v>230509</v>
      </c>
      <c r="E125" s="14">
        <v>6.3</v>
      </c>
      <c r="F125" s="11">
        <f t="shared" si="1"/>
        <v>29044.133999999998</v>
      </c>
    </row>
    <row r="126" spans="1:6" x14ac:dyDescent="0.25">
      <c r="A126" s="9" t="s">
        <v>20</v>
      </c>
      <c r="B126" s="4" t="s">
        <v>3</v>
      </c>
      <c r="C126" s="5" t="s">
        <v>17</v>
      </c>
      <c r="D126" s="1">
        <v>499503</v>
      </c>
      <c r="E126" s="14">
        <v>4.5</v>
      </c>
      <c r="F126" s="11">
        <f t="shared" si="1"/>
        <v>44955.27</v>
      </c>
    </row>
    <row r="127" spans="1:6" x14ac:dyDescent="0.25">
      <c r="A127" s="9" t="s">
        <v>20</v>
      </c>
      <c r="B127" s="4" t="s">
        <v>3</v>
      </c>
      <c r="C127" s="5" t="s">
        <v>24</v>
      </c>
      <c r="D127" s="1">
        <v>2137551</v>
      </c>
      <c r="E127" s="14">
        <v>1.8</v>
      </c>
      <c r="F127" s="11">
        <f t="shared" si="1"/>
        <v>76951.83600000001</v>
      </c>
    </row>
    <row r="128" spans="1:6" x14ac:dyDescent="0.25">
      <c r="A128" s="9" t="s">
        <v>20</v>
      </c>
      <c r="B128" s="4" t="s">
        <v>3</v>
      </c>
      <c r="C128" s="7" t="s">
        <v>12</v>
      </c>
      <c r="D128" s="1">
        <v>3215152</v>
      </c>
      <c r="E128" s="14">
        <v>1.4</v>
      </c>
      <c r="F128" s="11">
        <f t="shared" si="1"/>
        <v>90024.255999999994</v>
      </c>
    </row>
    <row r="129" spans="1:6" x14ac:dyDescent="0.25">
      <c r="A129" s="9" t="s">
        <v>20</v>
      </c>
      <c r="B129" s="4" t="s">
        <v>4</v>
      </c>
      <c r="C129" s="5" t="s">
        <v>14</v>
      </c>
      <c r="D129" s="1">
        <v>32725</v>
      </c>
      <c r="E129" s="14">
        <v>11.2</v>
      </c>
      <c r="F129" s="11">
        <f t="shared" si="1"/>
        <v>7330.4</v>
      </c>
    </row>
    <row r="130" spans="1:6" x14ac:dyDescent="0.25">
      <c r="A130" s="9" t="s">
        <v>20</v>
      </c>
      <c r="B130" s="4" t="s">
        <v>4</v>
      </c>
      <c r="C130" s="5" t="s">
        <v>15</v>
      </c>
      <c r="D130" s="1">
        <v>75349</v>
      </c>
      <c r="E130" s="14">
        <v>7.1</v>
      </c>
      <c r="F130" s="11">
        <f t="shared" ref="F130:F193" si="2">2*(E130*D130/100)</f>
        <v>10699.558000000001</v>
      </c>
    </row>
    <row r="131" spans="1:6" x14ac:dyDescent="0.25">
      <c r="A131" s="9" t="s">
        <v>20</v>
      </c>
      <c r="B131" s="4" t="s">
        <v>4</v>
      </c>
      <c r="C131" s="5" t="s">
        <v>16</v>
      </c>
      <c r="D131" s="1">
        <v>75051</v>
      </c>
      <c r="E131" s="14">
        <v>7.1</v>
      </c>
      <c r="F131" s="11">
        <f t="shared" si="2"/>
        <v>10657.242</v>
      </c>
    </row>
    <row r="132" spans="1:6" x14ac:dyDescent="0.25">
      <c r="A132" s="9" t="s">
        <v>20</v>
      </c>
      <c r="B132" s="4" t="s">
        <v>4</v>
      </c>
      <c r="C132" s="5" t="s">
        <v>17</v>
      </c>
      <c r="D132" s="1">
        <v>166608</v>
      </c>
      <c r="E132" s="14">
        <v>4.9000000000000004</v>
      </c>
      <c r="F132" s="11">
        <f t="shared" si="2"/>
        <v>16327.584000000001</v>
      </c>
    </row>
    <row r="133" spans="1:6" x14ac:dyDescent="0.25">
      <c r="A133" s="9" t="s">
        <v>20</v>
      </c>
      <c r="B133" s="4" t="s">
        <v>4</v>
      </c>
      <c r="C133" s="5" t="s">
        <v>24</v>
      </c>
      <c r="D133" s="1">
        <v>1547937</v>
      </c>
      <c r="E133" s="14">
        <v>1.3</v>
      </c>
      <c r="F133" s="11">
        <f t="shared" si="2"/>
        <v>40246.362000000001</v>
      </c>
    </row>
    <row r="134" spans="1:6" x14ac:dyDescent="0.25">
      <c r="A134" s="9" t="s">
        <v>20</v>
      </c>
      <c r="B134" s="4" t="s">
        <v>4</v>
      </c>
      <c r="C134" s="7" t="s">
        <v>12</v>
      </c>
      <c r="D134" s="1">
        <v>1897670</v>
      </c>
      <c r="E134" s="14">
        <v>1.3</v>
      </c>
      <c r="F134" s="11">
        <f t="shared" si="2"/>
        <v>49339.42</v>
      </c>
    </row>
    <row r="135" spans="1:6" x14ac:dyDescent="0.25">
      <c r="A135" s="9" t="s">
        <v>20</v>
      </c>
      <c r="B135" s="8" t="s">
        <v>32</v>
      </c>
      <c r="C135" s="5" t="s">
        <v>14</v>
      </c>
      <c r="D135" s="1">
        <v>475886</v>
      </c>
      <c r="E135" s="14">
        <v>3.9</v>
      </c>
      <c r="F135" s="11">
        <f t="shared" si="2"/>
        <v>37119.108</v>
      </c>
    </row>
    <row r="136" spans="1:6" x14ac:dyDescent="0.25">
      <c r="A136" s="9" t="s">
        <v>20</v>
      </c>
      <c r="B136" s="8" t="s">
        <v>32</v>
      </c>
      <c r="C136" s="5" t="s">
        <v>15</v>
      </c>
      <c r="D136" s="1">
        <v>640324</v>
      </c>
      <c r="E136" s="14">
        <v>3.7</v>
      </c>
      <c r="F136" s="11">
        <f t="shared" si="2"/>
        <v>47383.976000000002</v>
      </c>
    </row>
    <row r="137" spans="1:6" x14ac:dyDescent="0.25">
      <c r="A137" s="9" t="s">
        <v>20</v>
      </c>
      <c r="B137" s="8" t="s">
        <v>32</v>
      </c>
      <c r="C137" s="5" t="s">
        <v>16</v>
      </c>
      <c r="D137" s="1">
        <v>656047</v>
      </c>
      <c r="E137" s="14">
        <v>3.7</v>
      </c>
      <c r="F137" s="11">
        <f t="shared" si="2"/>
        <v>48547.477999999996</v>
      </c>
    </row>
    <row r="138" spans="1:6" x14ac:dyDescent="0.25">
      <c r="A138" s="9" t="s">
        <v>20</v>
      </c>
      <c r="B138" s="8" t="s">
        <v>32</v>
      </c>
      <c r="C138" s="5" t="s">
        <v>17</v>
      </c>
      <c r="D138" s="1">
        <v>1139243</v>
      </c>
      <c r="E138" s="14">
        <v>2.6</v>
      </c>
      <c r="F138" s="11">
        <f t="shared" si="2"/>
        <v>59240.636000000006</v>
      </c>
    </row>
    <row r="139" spans="1:6" x14ac:dyDescent="0.25">
      <c r="A139" s="9" t="s">
        <v>20</v>
      </c>
      <c r="B139" s="8" t="s">
        <v>32</v>
      </c>
      <c r="C139" s="5" t="s">
        <v>24</v>
      </c>
      <c r="D139" s="1">
        <v>4159093</v>
      </c>
      <c r="E139" s="14">
        <v>1.2</v>
      </c>
      <c r="F139" s="11">
        <f t="shared" si="2"/>
        <v>99818.231999999989</v>
      </c>
    </row>
    <row r="140" spans="1:6" x14ac:dyDescent="0.25">
      <c r="A140" s="9" t="s">
        <v>20</v>
      </c>
      <c r="B140" s="8" t="s">
        <v>32</v>
      </c>
      <c r="C140" s="7" t="s">
        <v>12</v>
      </c>
      <c r="D140" s="1">
        <v>7070593</v>
      </c>
      <c r="E140" s="14">
        <v>0.9</v>
      </c>
      <c r="F140" s="11">
        <f t="shared" si="2"/>
        <v>127270.674</v>
      </c>
    </row>
    <row r="141" spans="1:6" x14ac:dyDescent="0.25">
      <c r="A141" s="9" t="s">
        <v>20</v>
      </c>
      <c r="B141" s="8" t="s">
        <v>6</v>
      </c>
      <c r="C141" s="5" t="s">
        <v>14</v>
      </c>
      <c r="D141" s="1">
        <v>252542</v>
      </c>
      <c r="E141" s="14">
        <v>5.3</v>
      </c>
      <c r="F141" s="11">
        <f t="shared" si="2"/>
        <v>26769.451999999997</v>
      </c>
    </row>
    <row r="142" spans="1:6" x14ac:dyDescent="0.25">
      <c r="A142" s="9" t="s">
        <v>20</v>
      </c>
      <c r="B142" s="8" t="s">
        <v>6</v>
      </c>
      <c r="C142" s="5" t="s">
        <v>15</v>
      </c>
      <c r="D142" s="1">
        <v>355319</v>
      </c>
      <c r="E142" s="14">
        <v>4.4000000000000004</v>
      </c>
      <c r="F142" s="11">
        <f t="shared" si="2"/>
        <v>31268.072</v>
      </c>
    </row>
    <row r="143" spans="1:6" x14ac:dyDescent="0.25">
      <c r="A143" s="9" t="s">
        <v>20</v>
      </c>
      <c r="B143" s="8" t="s">
        <v>6</v>
      </c>
      <c r="C143" s="5" t="s">
        <v>16</v>
      </c>
      <c r="D143" s="1">
        <v>338581</v>
      </c>
      <c r="E143" s="14">
        <v>4.8</v>
      </c>
      <c r="F143" s="11">
        <f t="shared" si="2"/>
        <v>32503.776000000002</v>
      </c>
    </row>
    <row r="144" spans="1:6" x14ac:dyDescent="0.25">
      <c r="A144" s="9" t="s">
        <v>20</v>
      </c>
      <c r="B144" s="8" t="s">
        <v>6</v>
      </c>
      <c r="C144" s="5" t="s">
        <v>17</v>
      </c>
      <c r="D144" s="1">
        <v>598087</v>
      </c>
      <c r="E144" s="14">
        <v>3.7</v>
      </c>
      <c r="F144" s="11">
        <f t="shared" si="2"/>
        <v>44258.437999999995</v>
      </c>
    </row>
    <row r="145" spans="1:6" x14ac:dyDescent="0.25">
      <c r="A145" s="9" t="s">
        <v>20</v>
      </c>
      <c r="B145" s="8" t="s">
        <v>6</v>
      </c>
      <c r="C145" s="5" t="s">
        <v>24</v>
      </c>
      <c r="D145" s="1">
        <v>2275999</v>
      </c>
      <c r="E145" s="14">
        <v>1.8</v>
      </c>
      <c r="F145" s="11">
        <f t="shared" si="2"/>
        <v>81935.964000000007</v>
      </c>
    </row>
    <row r="146" spans="1:6" x14ac:dyDescent="0.25">
      <c r="A146" s="9" t="s">
        <v>20</v>
      </c>
      <c r="B146" s="8" t="s">
        <v>6</v>
      </c>
      <c r="C146" s="7" t="s">
        <v>12</v>
      </c>
      <c r="D146" s="1">
        <v>3820528</v>
      </c>
      <c r="E146" s="14">
        <v>1.4</v>
      </c>
      <c r="F146" s="11">
        <f t="shared" si="2"/>
        <v>106974.78399999999</v>
      </c>
    </row>
    <row r="147" spans="1:6" x14ac:dyDescent="0.25">
      <c r="A147" s="9" t="s">
        <v>20</v>
      </c>
      <c r="B147" s="8" t="s">
        <v>8</v>
      </c>
      <c r="C147" s="5" t="s">
        <v>14</v>
      </c>
      <c r="D147" s="1">
        <v>223344</v>
      </c>
      <c r="E147" s="14">
        <v>5.9</v>
      </c>
      <c r="F147" s="11">
        <f t="shared" si="2"/>
        <v>26354.592000000001</v>
      </c>
    </row>
    <row r="148" spans="1:6" x14ac:dyDescent="0.25">
      <c r="A148" s="9" t="s">
        <v>20</v>
      </c>
      <c r="B148" s="8" t="s">
        <v>8</v>
      </c>
      <c r="C148" s="5" t="s">
        <v>15</v>
      </c>
      <c r="D148" s="1">
        <v>285005</v>
      </c>
      <c r="E148" s="14">
        <v>5.3</v>
      </c>
      <c r="F148" s="11">
        <f t="shared" si="2"/>
        <v>30210.53</v>
      </c>
    </row>
    <row r="149" spans="1:6" x14ac:dyDescent="0.25">
      <c r="A149" s="9" t="s">
        <v>20</v>
      </c>
      <c r="B149" s="8" t="s">
        <v>8</v>
      </c>
      <c r="C149" s="5" t="s">
        <v>16</v>
      </c>
      <c r="D149" s="1">
        <v>317466</v>
      </c>
      <c r="E149" s="14">
        <v>4.8</v>
      </c>
      <c r="F149" s="11">
        <f t="shared" si="2"/>
        <v>30476.736000000001</v>
      </c>
    </row>
    <row r="150" spans="1:6" x14ac:dyDescent="0.25">
      <c r="A150" s="9" t="s">
        <v>20</v>
      </c>
      <c r="B150" s="8" t="s">
        <v>8</v>
      </c>
      <c r="C150" s="5" t="s">
        <v>17</v>
      </c>
      <c r="D150" s="1">
        <v>541156</v>
      </c>
      <c r="E150" s="14">
        <v>3.7</v>
      </c>
      <c r="F150" s="11">
        <f t="shared" si="2"/>
        <v>40045.544000000002</v>
      </c>
    </row>
    <row r="151" spans="1:6" x14ac:dyDescent="0.25">
      <c r="A151" s="9" t="s">
        <v>20</v>
      </c>
      <c r="B151" s="8" t="s">
        <v>8</v>
      </c>
      <c r="C151" s="5" t="s">
        <v>24</v>
      </c>
      <c r="D151" s="1">
        <v>1883094</v>
      </c>
      <c r="E151" s="14">
        <v>2.1</v>
      </c>
      <c r="F151" s="11">
        <f t="shared" si="2"/>
        <v>79089.948000000004</v>
      </c>
    </row>
    <row r="152" spans="1:6" x14ac:dyDescent="0.25">
      <c r="A152" s="9" t="s">
        <v>20</v>
      </c>
      <c r="B152" s="8" t="s">
        <v>8</v>
      </c>
      <c r="C152" s="7" t="s">
        <v>12</v>
      </c>
      <c r="D152" s="1">
        <v>3250065</v>
      </c>
      <c r="E152" s="14">
        <v>1.4</v>
      </c>
      <c r="F152" s="11">
        <f t="shared" si="2"/>
        <v>91001.82</v>
      </c>
    </row>
    <row r="153" spans="1:6" x14ac:dyDescent="0.25">
      <c r="F153" s="11">
        <f t="shared" si="2"/>
        <v>0</v>
      </c>
    </row>
    <row r="154" spans="1:6" x14ac:dyDescent="0.25">
      <c r="F154" s="11">
        <f t="shared" si="2"/>
        <v>0</v>
      </c>
    </row>
    <row r="155" spans="1:6" x14ac:dyDescent="0.25">
      <c r="F155" s="11">
        <f t="shared" si="2"/>
        <v>0</v>
      </c>
    </row>
    <row r="156" spans="1:6" x14ac:dyDescent="0.25">
      <c r="A156" s="9" t="s">
        <v>22</v>
      </c>
      <c r="B156" s="4" t="s">
        <v>0</v>
      </c>
      <c r="C156" s="5" t="s">
        <v>14</v>
      </c>
      <c r="D156" s="1">
        <v>41375</v>
      </c>
      <c r="E156" s="14">
        <v>11.3</v>
      </c>
      <c r="F156" s="11">
        <f t="shared" si="2"/>
        <v>9350.7500000000018</v>
      </c>
    </row>
    <row r="157" spans="1:6" x14ac:dyDescent="0.25">
      <c r="A157" s="9" t="s">
        <v>22</v>
      </c>
      <c r="B157" s="4" t="s">
        <v>0</v>
      </c>
      <c r="C157" s="5" t="s">
        <v>15</v>
      </c>
      <c r="D157" s="1">
        <v>21160</v>
      </c>
      <c r="E157" s="14">
        <v>15.7</v>
      </c>
      <c r="F157" s="11">
        <f t="shared" si="2"/>
        <v>6644.24</v>
      </c>
    </row>
    <row r="158" spans="1:6" x14ac:dyDescent="0.25">
      <c r="A158" s="9" t="s">
        <v>22</v>
      </c>
      <c r="B158" s="4" t="s">
        <v>0</v>
      </c>
      <c r="C158" s="5" t="s">
        <v>16</v>
      </c>
      <c r="D158" s="1">
        <v>10356</v>
      </c>
      <c r="E158" s="14">
        <v>22.8</v>
      </c>
      <c r="F158" s="11">
        <f t="shared" si="2"/>
        <v>4722.3360000000002</v>
      </c>
    </row>
    <row r="159" spans="1:6" x14ac:dyDescent="0.25">
      <c r="A159" s="9" t="s">
        <v>22</v>
      </c>
      <c r="B159" s="4" t="s">
        <v>0</v>
      </c>
      <c r="C159" s="5" t="s">
        <v>17</v>
      </c>
      <c r="D159" s="1"/>
      <c r="F159" s="11">
        <f t="shared" si="2"/>
        <v>0</v>
      </c>
    </row>
    <row r="160" spans="1:6" x14ac:dyDescent="0.25">
      <c r="A160" s="9" t="s">
        <v>22</v>
      </c>
      <c r="B160" s="4" t="s">
        <v>0</v>
      </c>
      <c r="C160" s="5" t="s">
        <v>24</v>
      </c>
      <c r="D160" s="1"/>
      <c r="F160" s="11">
        <f t="shared" si="2"/>
        <v>0</v>
      </c>
    </row>
    <row r="161" spans="1:6" x14ac:dyDescent="0.25">
      <c r="A161" s="9" t="s">
        <v>22</v>
      </c>
      <c r="B161" s="4" t="s">
        <v>0</v>
      </c>
      <c r="C161" s="7" t="s">
        <v>12</v>
      </c>
      <c r="D161" s="1">
        <v>73666</v>
      </c>
      <c r="E161" s="14">
        <v>8.4</v>
      </c>
      <c r="F161" s="11">
        <f t="shared" si="2"/>
        <v>12375.888000000001</v>
      </c>
    </row>
    <row r="162" spans="1:6" x14ac:dyDescent="0.25">
      <c r="A162" s="9" t="s">
        <v>22</v>
      </c>
      <c r="B162" s="4" t="s">
        <v>1</v>
      </c>
      <c r="C162" s="5" t="s">
        <v>14</v>
      </c>
      <c r="D162" s="1">
        <v>181775</v>
      </c>
      <c r="E162" s="14">
        <v>6.6</v>
      </c>
      <c r="F162" s="11">
        <f t="shared" si="2"/>
        <v>23994.3</v>
      </c>
    </row>
    <row r="163" spans="1:6" x14ac:dyDescent="0.25">
      <c r="A163" s="9" t="s">
        <v>22</v>
      </c>
      <c r="B163" s="4" t="s">
        <v>1</v>
      </c>
      <c r="C163" s="5" t="s">
        <v>15</v>
      </c>
      <c r="D163" s="1">
        <v>182382</v>
      </c>
      <c r="E163" s="14">
        <v>6.6</v>
      </c>
      <c r="F163" s="11">
        <f t="shared" si="2"/>
        <v>24074.423999999999</v>
      </c>
    </row>
    <row r="164" spans="1:6" x14ac:dyDescent="0.25">
      <c r="A164" s="9" t="s">
        <v>22</v>
      </c>
      <c r="B164" s="4" t="s">
        <v>1</v>
      </c>
      <c r="C164" s="5" t="s">
        <v>16</v>
      </c>
      <c r="D164" s="1">
        <v>133798</v>
      </c>
      <c r="E164" s="14">
        <v>7.2</v>
      </c>
      <c r="F164" s="11">
        <f t="shared" si="2"/>
        <v>19266.912</v>
      </c>
    </row>
    <row r="165" spans="1:6" x14ac:dyDescent="0.25">
      <c r="A165" s="9" t="s">
        <v>22</v>
      </c>
      <c r="B165" s="4" t="s">
        <v>1</v>
      </c>
      <c r="C165" s="5" t="s">
        <v>17</v>
      </c>
      <c r="D165" s="1">
        <v>109345</v>
      </c>
      <c r="E165" s="14">
        <v>8.1</v>
      </c>
      <c r="F165" s="11">
        <f t="shared" si="2"/>
        <v>17713.89</v>
      </c>
    </row>
    <row r="166" spans="1:6" x14ac:dyDescent="0.25">
      <c r="A166" s="9" t="s">
        <v>22</v>
      </c>
      <c r="B166" s="4" t="s">
        <v>1</v>
      </c>
      <c r="C166" s="5" t="s">
        <v>24</v>
      </c>
      <c r="D166" s="1">
        <v>16237</v>
      </c>
      <c r="E166" s="14">
        <v>20.6</v>
      </c>
      <c r="F166" s="11">
        <f t="shared" si="2"/>
        <v>6689.6440000000002</v>
      </c>
    </row>
    <row r="167" spans="1:6" x14ac:dyDescent="0.25">
      <c r="A167" s="9" t="s">
        <v>22</v>
      </c>
      <c r="B167" s="4" t="s">
        <v>1</v>
      </c>
      <c r="C167" s="7" t="s">
        <v>12</v>
      </c>
      <c r="D167" s="1">
        <v>623537</v>
      </c>
      <c r="E167" s="14">
        <v>3.4</v>
      </c>
      <c r="F167" s="11">
        <f t="shared" si="2"/>
        <v>42400.515999999996</v>
      </c>
    </row>
    <row r="168" spans="1:6" x14ac:dyDescent="0.25">
      <c r="A168" s="9" t="s">
        <v>22</v>
      </c>
      <c r="B168" s="4" t="s">
        <v>2</v>
      </c>
      <c r="C168" s="5" t="s">
        <v>14</v>
      </c>
      <c r="D168" s="1">
        <v>162578</v>
      </c>
      <c r="E168" s="14">
        <v>6.3</v>
      </c>
      <c r="F168" s="11">
        <f t="shared" si="2"/>
        <v>20484.828000000001</v>
      </c>
    </row>
    <row r="169" spans="1:6" x14ac:dyDescent="0.25">
      <c r="A169" s="9" t="s">
        <v>22</v>
      </c>
      <c r="B169" s="4" t="s">
        <v>2</v>
      </c>
      <c r="C169" s="5" t="s">
        <v>15</v>
      </c>
      <c r="D169" s="1">
        <v>207637</v>
      </c>
      <c r="E169" s="14">
        <v>5.4</v>
      </c>
      <c r="F169" s="11">
        <f t="shared" si="2"/>
        <v>22424.796000000002</v>
      </c>
    </row>
    <row r="170" spans="1:6" x14ac:dyDescent="0.25">
      <c r="A170" s="9" t="s">
        <v>22</v>
      </c>
      <c r="B170" s="4" t="s">
        <v>2</v>
      </c>
      <c r="C170" s="5" t="s">
        <v>16</v>
      </c>
      <c r="D170" s="1">
        <v>226134</v>
      </c>
      <c r="E170" s="14">
        <v>5.4</v>
      </c>
      <c r="F170" s="11">
        <f t="shared" si="2"/>
        <v>24422.472000000002</v>
      </c>
    </row>
    <row r="171" spans="1:6" x14ac:dyDescent="0.25">
      <c r="A171" s="9" t="s">
        <v>22</v>
      </c>
      <c r="B171" s="4" t="s">
        <v>2</v>
      </c>
      <c r="C171" s="5" t="s">
        <v>17</v>
      </c>
      <c r="D171" s="1">
        <v>408813</v>
      </c>
      <c r="E171" s="14">
        <v>3.7</v>
      </c>
      <c r="F171" s="11">
        <f t="shared" si="2"/>
        <v>30252.162</v>
      </c>
    </row>
    <row r="172" spans="1:6" x14ac:dyDescent="0.25">
      <c r="A172" s="9" t="s">
        <v>22</v>
      </c>
      <c r="B172" s="4" t="s">
        <v>2</v>
      </c>
      <c r="C172" s="5" t="s">
        <v>24</v>
      </c>
      <c r="D172" s="1">
        <v>483854</v>
      </c>
      <c r="E172" s="14">
        <v>3.5</v>
      </c>
      <c r="F172" s="11">
        <f t="shared" si="2"/>
        <v>33869.78</v>
      </c>
    </row>
    <row r="173" spans="1:6" x14ac:dyDescent="0.25">
      <c r="A173" s="9" t="s">
        <v>22</v>
      </c>
      <c r="B173" s="4" t="s">
        <v>2</v>
      </c>
      <c r="C173" s="7" t="s">
        <v>12</v>
      </c>
      <c r="D173" s="1">
        <v>1489016</v>
      </c>
      <c r="E173" s="14">
        <v>2.2999999999999998</v>
      </c>
      <c r="F173" s="11">
        <f t="shared" si="2"/>
        <v>68494.73599999999</v>
      </c>
    </row>
    <row r="174" spans="1:6" x14ac:dyDescent="0.25">
      <c r="A174" s="9" t="s">
        <v>22</v>
      </c>
      <c r="B174" s="4" t="s">
        <v>3</v>
      </c>
      <c r="C174" s="5" t="s">
        <v>14</v>
      </c>
      <c r="D174" s="1">
        <v>159151</v>
      </c>
      <c r="E174" s="14">
        <v>6.5</v>
      </c>
      <c r="F174" s="11">
        <f t="shared" si="2"/>
        <v>20689.63</v>
      </c>
    </row>
    <row r="175" spans="1:6" x14ac:dyDescent="0.25">
      <c r="A175" s="9" t="s">
        <v>22</v>
      </c>
      <c r="B175" s="4" t="s">
        <v>3</v>
      </c>
      <c r="C175" s="5" t="s">
        <v>15</v>
      </c>
      <c r="D175" s="1">
        <v>205016</v>
      </c>
      <c r="E175" s="14">
        <v>5.6</v>
      </c>
      <c r="F175" s="11">
        <f t="shared" si="2"/>
        <v>22961.791999999998</v>
      </c>
    </row>
    <row r="176" spans="1:6" x14ac:dyDescent="0.25">
      <c r="A176" s="9" t="s">
        <v>22</v>
      </c>
      <c r="B176" s="4" t="s">
        <v>3</v>
      </c>
      <c r="C176" s="5" t="s">
        <v>16</v>
      </c>
      <c r="D176" s="1">
        <v>243207</v>
      </c>
      <c r="E176" s="14">
        <v>5.6</v>
      </c>
      <c r="F176" s="11">
        <f t="shared" si="2"/>
        <v>27239.183999999997</v>
      </c>
    </row>
    <row r="177" spans="1:6" x14ac:dyDescent="0.25">
      <c r="A177" s="9" t="s">
        <v>22</v>
      </c>
      <c r="B177" s="4" t="s">
        <v>3</v>
      </c>
      <c r="C177" s="5" t="s">
        <v>17</v>
      </c>
      <c r="D177" s="1">
        <v>448763</v>
      </c>
      <c r="E177" s="14">
        <v>3.9</v>
      </c>
      <c r="F177" s="11">
        <f t="shared" si="2"/>
        <v>35003.513999999996</v>
      </c>
    </row>
    <row r="178" spans="1:6" x14ac:dyDescent="0.25">
      <c r="A178" s="9" t="s">
        <v>22</v>
      </c>
      <c r="B178" s="4" t="s">
        <v>3</v>
      </c>
      <c r="C178" s="5" t="s">
        <v>24</v>
      </c>
      <c r="D178" s="1">
        <v>2033122</v>
      </c>
      <c r="E178" s="14">
        <v>1.6</v>
      </c>
      <c r="F178" s="11">
        <f t="shared" si="2"/>
        <v>65059.904000000002</v>
      </c>
    </row>
    <row r="179" spans="1:6" x14ac:dyDescent="0.25">
      <c r="A179" s="9" t="s">
        <v>22</v>
      </c>
      <c r="B179" s="4" t="s">
        <v>3</v>
      </c>
      <c r="C179" s="7" t="s">
        <v>12</v>
      </c>
      <c r="D179" s="1">
        <v>3089259</v>
      </c>
      <c r="E179" s="14">
        <v>1.2</v>
      </c>
      <c r="F179" s="11">
        <f t="shared" si="2"/>
        <v>74142.216</v>
      </c>
    </row>
    <row r="180" spans="1:6" x14ac:dyDescent="0.25">
      <c r="A180" s="9" t="s">
        <v>22</v>
      </c>
      <c r="B180" s="4" t="s">
        <v>4</v>
      </c>
      <c r="C180" s="5" t="s">
        <v>14</v>
      </c>
      <c r="D180" s="1">
        <v>38353</v>
      </c>
      <c r="E180" s="14">
        <v>10.1</v>
      </c>
      <c r="F180" s="11">
        <f t="shared" si="2"/>
        <v>7747.3059999999996</v>
      </c>
    </row>
    <row r="181" spans="1:6" x14ac:dyDescent="0.25">
      <c r="A181" s="9" t="s">
        <v>22</v>
      </c>
      <c r="B181" s="4" t="s">
        <v>4</v>
      </c>
      <c r="C181" s="5" t="s">
        <v>15</v>
      </c>
      <c r="D181" s="1">
        <v>71624</v>
      </c>
      <c r="E181" s="14">
        <v>7.1</v>
      </c>
      <c r="F181" s="11">
        <f t="shared" si="2"/>
        <v>10170.608</v>
      </c>
    </row>
    <row r="182" spans="1:6" x14ac:dyDescent="0.25">
      <c r="A182" s="9" t="s">
        <v>22</v>
      </c>
      <c r="B182" s="4" t="s">
        <v>4</v>
      </c>
      <c r="C182" s="5" t="s">
        <v>16</v>
      </c>
      <c r="D182" s="1">
        <v>75540</v>
      </c>
      <c r="E182" s="14">
        <v>6.9</v>
      </c>
      <c r="F182" s="11">
        <f t="shared" si="2"/>
        <v>10424.52</v>
      </c>
    </row>
    <row r="183" spans="1:6" x14ac:dyDescent="0.25">
      <c r="A183" s="9" t="s">
        <v>22</v>
      </c>
      <c r="B183" s="4" t="s">
        <v>4</v>
      </c>
      <c r="C183" s="5" t="s">
        <v>17</v>
      </c>
      <c r="D183" s="1">
        <v>164719</v>
      </c>
      <c r="E183" s="14">
        <v>4.8</v>
      </c>
      <c r="F183" s="11">
        <f t="shared" si="2"/>
        <v>15813.023999999999</v>
      </c>
    </row>
    <row r="184" spans="1:6" x14ac:dyDescent="0.25">
      <c r="A184" s="9" t="s">
        <v>22</v>
      </c>
      <c r="B184" s="4" t="s">
        <v>4</v>
      </c>
      <c r="C184" s="5" t="s">
        <v>24</v>
      </c>
      <c r="D184" s="1">
        <v>1438440</v>
      </c>
      <c r="E184" s="14">
        <v>1.2</v>
      </c>
      <c r="F184" s="11">
        <f t="shared" si="2"/>
        <v>34522.559999999998</v>
      </c>
    </row>
    <row r="185" spans="1:6" x14ac:dyDescent="0.25">
      <c r="A185" s="9" t="s">
        <v>22</v>
      </c>
      <c r="B185" s="4" t="s">
        <v>4</v>
      </c>
      <c r="C185" s="7" t="s">
        <v>12</v>
      </c>
      <c r="D185" s="1">
        <v>1788676</v>
      </c>
      <c r="E185" s="14">
        <v>1.2</v>
      </c>
      <c r="F185" s="11">
        <f t="shared" si="2"/>
        <v>42928.223999999995</v>
      </c>
    </row>
    <row r="186" spans="1:6" x14ac:dyDescent="0.25">
      <c r="A186" s="9" t="s">
        <v>22</v>
      </c>
      <c r="B186" s="8" t="s">
        <v>32</v>
      </c>
      <c r="C186" s="5" t="s">
        <v>14</v>
      </c>
      <c r="D186" s="1">
        <v>583232</v>
      </c>
      <c r="E186" s="14">
        <v>3.4</v>
      </c>
      <c r="F186" s="11">
        <f t="shared" si="2"/>
        <v>39659.775999999998</v>
      </c>
    </row>
    <row r="187" spans="1:6" x14ac:dyDescent="0.25">
      <c r="A187" s="9" t="s">
        <v>22</v>
      </c>
      <c r="B187" s="8" t="s">
        <v>32</v>
      </c>
      <c r="C187" s="5" t="s">
        <v>15</v>
      </c>
      <c r="D187" s="1">
        <v>687819</v>
      </c>
      <c r="E187" s="14">
        <v>3.4</v>
      </c>
      <c r="F187" s="11">
        <f t="shared" si="2"/>
        <v>46771.692000000003</v>
      </c>
    </row>
    <row r="188" spans="1:6" x14ac:dyDescent="0.25">
      <c r="A188" s="9" t="s">
        <v>22</v>
      </c>
      <c r="B188" s="8" t="s">
        <v>32</v>
      </c>
      <c r="C188" s="5" t="s">
        <v>16</v>
      </c>
      <c r="D188" s="1">
        <v>689035</v>
      </c>
      <c r="E188" s="14">
        <v>3.4</v>
      </c>
      <c r="F188" s="11">
        <f t="shared" si="2"/>
        <v>46854.38</v>
      </c>
    </row>
    <row r="189" spans="1:6" x14ac:dyDescent="0.25">
      <c r="A189" s="9" t="s">
        <v>22</v>
      </c>
      <c r="B189" s="8" t="s">
        <v>32</v>
      </c>
      <c r="C189" s="5" t="s">
        <v>17</v>
      </c>
      <c r="D189" s="1">
        <v>1132415</v>
      </c>
      <c r="E189" s="14">
        <v>2.4</v>
      </c>
      <c r="F189" s="11">
        <f t="shared" si="2"/>
        <v>54355.92</v>
      </c>
    </row>
    <row r="190" spans="1:6" x14ac:dyDescent="0.25">
      <c r="A190" s="9" t="s">
        <v>22</v>
      </c>
      <c r="B190" s="8" t="s">
        <v>32</v>
      </c>
      <c r="C190" s="5" t="s">
        <v>24</v>
      </c>
      <c r="D190" s="1">
        <v>3971653</v>
      </c>
      <c r="E190" s="14">
        <v>1.3</v>
      </c>
      <c r="F190" s="11">
        <f t="shared" si="2"/>
        <v>103262.978</v>
      </c>
    </row>
    <row r="191" spans="1:6" x14ac:dyDescent="0.25">
      <c r="A191" s="9" t="s">
        <v>22</v>
      </c>
      <c r="B191" s="8" t="s">
        <v>32</v>
      </c>
      <c r="C191" s="7" t="s">
        <v>12</v>
      </c>
      <c r="D191" s="1">
        <v>7064154</v>
      </c>
      <c r="E191" s="14">
        <v>0.8</v>
      </c>
      <c r="F191" s="11">
        <f t="shared" si="2"/>
        <v>113026.46400000001</v>
      </c>
    </row>
    <row r="192" spans="1:6" x14ac:dyDescent="0.25">
      <c r="A192" s="9" t="s">
        <v>22</v>
      </c>
      <c r="B192" s="8" t="s">
        <v>6</v>
      </c>
      <c r="C192" s="5" t="s">
        <v>14</v>
      </c>
      <c r="D192" s="1">
        <v>313375</v>
      </c>
      <c r="E192" s="14">
        <v>4.4000000000000004</v>
      </c>
      <c r="F192" s="11">
        <f t="shared" si="2"/>
        <v>27577</v>
      </c>
    </row>
    <row r="193" spans="1:6" x14ac:dyDescent="0.25">
      <c r="A193" s="9" t="s">
        <v>22</v>
      </c>
      <c r="B193" s="8" t="s">
        <v>6</v>
      </c>
      <c r="C193" s="5" t="s">
        <v>15</v>
      </c>
      <c r="D193" s="1">
        <v>385237</v>
      </c>
      <c r="E193" s="14">
        <v>4.0999999999999996</v>
      </c>
      <c r="F193" s="11">
        <f t="shared" si="2"/>
        <v>31589.433999999997</v>
      </c>
    </row>
    <row r="194" spans="1:6" x14ac:dyDescent="0.25">
      <c r="A194" s="9" t="s">
        <v>22</v>
      </c>
      <c r="B194" s="8" t="s">
        <v>6</v>
      </c>
      <c r="C194" s="5" t="s">
        <v>16</v>
      </c>
      <c r="D194" s="1">
        <v>352949</v>
      </c>
      <c r="E194" s="14">
        <v>4.0999999999999996</v>
      </c>
      <c r="F194" s="11">
        <f t="shared" ref="F194:F257" si="3">2*(E194*D194/100)</f>
        <v>28941.817999999999</v>
      </c>
    </row>
    <row r="195" spans="1:6" x14ac:dyDescent="0.25">
      <c r="A195" s="9" t="s">
        <v>22</v>
      </c>
      <c r="B195" s="8" t="s">
        <v>6</v>
      </c>
      <c r="C195" s="5" t="s">
        <v>17</v>
      </c>
      <c r="D195" s="1">
        <v>583972</v>
      </c>
      <c r="E195" s="14">
        <v>3.4</v>
      </c>
      <c r="F195" s="11">
        <f t="shared" si="3"/>
        <v>39710.095999999998</v>
      </c>
    </row>
    <row r="196" spans="1:6" x14ac:dyDescent="0.25">
      <c r="A196" s="9" t="s">
        <v>22</v>
      </c>
      <c r="B196" s="8" t="s">
        <v>6</v>
      </c>
      <c r="C196" s="5" t="s">
        <v>24</v>
      </c>
      <c r="D196" s="1">
        <v>2251306</v>
      </c>
      <c r="E196" s="14">
        <v>1.6</v>
      </c>
      <c r="F196" s="11">
        <f t="shared" si="3"/>
        <v>72041.792000000001</v>
      </c>
    </row>
    <row r="197" spans="1:6" x14ac:dyDescent="0.25">
      <c r="A197" s="9" t="s">
        <v>22</v>
      </c>
      <c r="B197" s="8" t="s">
        <v>6</v>
      </c>
      <c r="C197" s="7" t="s">
        <v>12</v>
      </c>
      <c r="D197" s="1">
        <v>3886839</v>
      </c>
      <c r="E197" s="14">
        <v>1.3</v>
      </c>
      <c r="F197" s="11">
        <f t="shared" si="3"/>
        <v>101057.814</v>
      </c>
    </row>
    <row r="198" spans="1:6" x14ac:dyDescent="0.25">
      <c r="A198" s="9" t="s">
        <v>22</v>
      </c>
      <c r="B198" s="8" t="s">
        <v>8</v>
      </c>
      <c r="C198" s="5" t="s">
        <v>14</v>
      </c>
      <c r="D198" s="1">
        <v>269857</v>
      </c>
      <c r="E198" s="14">
        <v>4.8</v>
      </c>
      <c r="F198" s="11">
        <f t="shared" si="3"/>
        <v>25906.271999999997</v>
      </c>
    </row>
    <row r="199" spans="1:6" x14ac:dyDescent="0.25">
      <c r="A199" s="9" t="s">
        <v>22</v>
      </c>
      <c r="B199" s="8" t="s">
        <v>8</v>
      </c>
      <c r="C199" s="5" t="s">
        <v>15</v>
      </c>
      <c r="D199" s="1">
        <v>302582</v>
      </c>
      <c r="E199" s="14">
        <v>4.4000000000000004</v>
      </c>
      <c r="F199" s="11">
        <f t="shared" si="3"/>
        <v>26627.216</v>
      </c>
    </row>
    <row r="200" spans="1:6" x14ac:dyDescent="0.25">
      <c r="A200" s="9" t="s">
        <v>22</v>
      </c>
      <c r="B200" s="8" t="s">
        <v>8</v>
      </c>
      <c r="C200" s="5" t="s">
        <v>16</v>
      </c>
      <c r="D200" s="1">
        <v>336086</v>
      </c>
      <c r="E200" s="14">
        <v>4.4000000000000004</v>
      </c>
      <c r="F200" s="11">
        <f t="shared" si="3"/>
        <v>29575.568000000003</v>
      </c>
    </row>
    <row r="201" spans="1:6" x14ac:dyDescent="0.25">
      <c r="A201" s="9" t="s">
        <v>22</v>
      </c>
      <c r="B201" s="8" t="s">
        <v>8</v>
      </c>
      <c r="C201" s="5" t="s">
        <v>17</v>
      </c>
      <c r="D201" s="1">
        <v>548443</v>
      </c>
      <c r="E201" s="14">
        <v>3.4</v>
      </c>
      <c r="F201" s="11">
        <f t="shared" si="3"/>
        <v>37294.123999999996</v>
      </c>
    </row>
    <row r="202" spans="1:6" x14ac:dyDescent="0.25">
      <c r="A202" s="9" t="s">
        <v>22</v>
      </c>
      <c r="B202" s="8" t="s">
        <v>8</v>
      </c>
      <c r="C202" s="5" t="s">
        <v>24</v>
      </c>
      <c r="D202" s="1">
        <v>1720347</v>
      </c>
      <c r="E202" s="14">
        <v>1.9</v>
      </c>
      <c r="F202" s="11">
        <f t="shared" si="3"/>
        <v>65373.185999999994</v>
      </c>
    </row>
    <row r="203" spans="1:6" x14ac:dyDescent="0.25">
      <c r="A203" s="9" t="s">
        <v>22</v>
      </c>
      <c r="B203" s="8" t="s">
        <v>8</v>
      </c>
      <c r="C203" s="7" t="s">
        <v>12</v>
      </c>
      <c r="D203" s="1">
        <v>3177315</v>
      </c>
      <c r="E203" s="14">
        <v>1.3</v>
      </c>
      <c r="F203" s="11">
        <f t="shared" si="3"/>
        <v>82610.19</v>
      </c>
    </row>
    <row r="204" spans="1:6" x14ac:dyDescent="0.25">
      <c r="F204" s="11">
        <f t="shared" si="3"/>
        <v>0</v>
      </c>
    </row>
    <row r="205" spans="1:6" x14ac:dyDescent="0.25">
      <c r="F205" s="11">
        <f t="shared" si="3"/>
        <v>0</v>
      </c>
    </row>
    <row r="206" spans="1:6" x14ac:dyDescent="0.25">
      <c r="A206" s="9" t="s">
        <v>23</v>
      </c>
      <c r="B206" s="4" t="s">
        <v>0</v>
      </c>
      <c r="C206" s="5" t="s">
        <v>14</v>
      </c>
      <c r="D206" s="1">
        <v>45204</v>
      </c>
      <c r="E206" s="14">
        <v>10.6</v>
      </c>
      <c r="F206" s="11">
        <f t="shared" si="3"/>
        <v>9583.2479999999996</v>
      </c>
    </row>
    <row r="207" spans="1:6" x14ac:dyDescent="0.25">
      <c r="A207" s="9" t="s">
        <v>23</v>
      </c>
      <c r="B207" s="4" t="s">
        <v>0</v>
      </c>
      <c r="C207" s="5" t="s">
        <v>15</v>
      </c>
      <c r="D207" s="1">
        <v>27037</v>
      </c>
      <c r="E207" s="14">
        <v>14.3</v>
      </c>
      <c r="F207" s="11">
        <f t="shared" si="3"/>
        <v>7732.5820000000003</v>
      </c>
    </row>
    <row r="208" spans="1:6" x14ac:dyDescent="0.25">
      <c r="A208" s="9" t="s">
        <v>23</v>
      </c>
      <c r="B208" s="4" t="s">
        <v>0</v>
      </c>
      <c r="C208" s="5" t="s">
        <v>16</v>
      </c>
      <c r="D208" s="1"/>
      <c r="F208" s="11">
        <f t="shared" si="3"/>
        <v>0</v>
      </c>
    </row>
    <row r="209" spans="1:6" x14ac:dyDescent="0.25">
      <c r="A209" s="9" t="s">
        <v>23</v>
      </c>
      <c r="B209" s="4" t="s">
        <v>0</v>
      </c>
      <c r="C209" s="5" t="s">
        <v>17</v>
      </c>
      <c r="D209" s="1"/>
      <c r="F209" s="11">
        <f t="shared" si="3"/>
        <v>0</v>
      </c>
    </row>
    <row r="210" spans="1:6" x14ac:dyDescent="0.25">
      <c r="A210" s="9" t="s">
        <v>23</v>
      </c>
      <c r="B210" s="4" t="s">
        <v>0</v>
      </c>
      <c r="C210" s="5" t="s">
        <v>24</v>
      </c>
      <c r="D210" s="1"/>
      <c r="F210" s="11">
        <f t="shared" si="3"/>
        <v>0</v>
      </c>
    </row>
    <row r="211" spans="1:6" x14ac:dyDescent="0.25">
      <c r="A211" s="9" t="s">
        <v>23</v>
      </c>
      <c r="B211" s="4" t="s">
        <v>0</v>
      </c>
      <c r="C211" s="7" t="s">
        <v>12</v>
      </c>
      <c r="D211" s="1">
        <v>76668</v>
      </c>
      <c r="E211" s="14">
        <v>8.1999999999999993</v>
      </c>
      <c r="F211" s="11">
        <f t="shared" si="3"/>
        <v>12573.552</v>
      </c>
    </row>
    <row r="212" spans="1:6" x14ac:dyDescent="0.25">
      <c r="A212" s="9" t="s">
        <v>23</v>
      </c>
      <c r="B212" s="4" t="s">
        <v>1</v>
      </c>
      <c r="C212" s="5" t="s">
        <v>14</v>
      </c>
      <c r="D212" s="1">
        <v>137404</v>
      </c>
      <c r="E212" s="14">
        <v>5.8</v>
      </c>
      <c r="F212" s="11">
        <f t="shared" si="3"/>
        <v>15938.864</v>
      </c>
    </row>
    <row r="213" spans="1:6" x14ac:dyDescent="0.25">
      <c r="A213" s="9" t="s">
        <v>23</v>
      </c>
      <c r="B213" s="4" t="s">
        <v>1</v>
      </c>
      <c r="C213" s="5" t="s">
        <v>15</v>
      </c>
      <c r="D213" s="1">
        <v>175460</v>
      </c>
      <c r="E213" s="14">
        <v>5.3</v>
      </c>
      <c r="F213" s="11">
        <f t="shared" si="3"/>
        <v>18598.759999999998</v>
      </c>
    </row>
    <row r="214" spans="1:6" x14ac:dyDescent="0.25">
      <c r="A214" s="9" t="s">
        <v>23</v>
      </c>
      <c r="B214" s="4" t="s">
        <v>1</v>
      </c>
      <c r="C214" s="5" t="s">
        <v>16</v>
      </c>
      <c r="D214" s="1">
        <v>149842</v>
      </c>
      <c r="E214" s="14">
        <v>5.8</v>
      </c>
      <c r="F214" s="11">
        <f t="shared" si="3"/>
        <v>17381.671999999999</v>
      </c>
    </row>
    <row r="215" spans="1:6" x14ac:dyDescent="0.25">
      <c r="A215" s="9" t="s">
        <v>23</v>
      </c>
      <c r="B215" s="4" t="s">
        <v>1</v>
      </c>
      <c r="C215" s="5" t="s">
        <v>17</v>
      </c>
      <c r="D215" s="1">
        <v>91291</v>
      </c>
      <c r="E215" s="14">
        <v>6.9</v>
      </c>
      <c r="F215" s="11">
        <f t="shared" si="3"/>
        <v>12598.158000000001</v>
      </c>
    </row>
    <row r="216" spans="1:6" x14ac:dyDescent="0.25">
      <c r="A216" s="9" t="s">
        <v>23</v>
      </c>
      <c r="B216" s="4" t="s">
        <v>1</v>
      </c>
      <c r="C216" s="5" t="s">
        <v>24</v>
      </c>
      <c r="D216" s="1">
        <v>15670</v>
      </c>
      <c r="E216" s="14">
        <v>17.2</v>
      </c>
      <c r="F216" s="11">
        <f t="shared" si="3"/>
        <v>5390.48</v>
      </c>
    </row>
    <row r="217" spans="1:6" x14ac:dyDescent="0.25">
      <c r="A217" s="9" t="s">
        <v>23</v>
      </c>
      <c r="B217" s="4" t="s">
        <v>1</v>
      </c>
      <c r="C217" s="7" t="s">
        <v>12</v>
      </c>
      <c r="D217" s="1">
        <v>569667</v>
      </c>
      <c r="E217" s="14">
        <v>2.8</v>
      </c>
      <c r="F217" s="11">
        <f t="shared" si="3"/>
        <v>31901.351999999999</v>
      </c>
    </row>
    <row r="218" spans="1:6" x14ac:dyDescent="0.25">
      <c r="A218" s="9" t="s">
        <v>23</v>
      </c>
      <c r="B218" s="4" t="s">
        <v>2</v>
      </c>
      <c r="C218" s="5" t="s">
        <v>14</v>
      </c>
      <c r="D218" s="1">
        <v>155076</v>
      </c>
      <c r="E218" s="14">
        <v>5.9</v>
      </c>
      <c r="F218" s="11">
        <f t="shared" si="3"/>
        <v>18298.968000000001</v>
      </c>
    </row>
    <row r="219" spans="1:6" x14ac:dyDescent="0.25">
      <c r="A219" s="9" t="s">
        <v>23</v>
      </c>
      <c r="B219" s="4" t="s">
        <v>2</v>
      </c>
      <c r="C219" s="5" t="s">
        <v>15</v>
      </c>
      <c r="D219" s="1">
        <v>217864</v>
      </c>
      <c r="E219" s="14">
        <v>5.0999999999999996</v>
      </c>
      <c r="F219" s="11">
        <f t="shared" si="3"/>
        <v>22222.127999999997</v>
      </c>
    </row>
    <row r="220" spans="1:6" x14ac:dyDescent="0.25">
      <c r="A220" s="9" t="s">
        <v>23</v>
      </c>
      <c r="B220" s="4" t="s">
        <v>2</v>
      </c>
      <c r="C220" s="5" t="s">
        <v>16</v>
      </c>
      <c r="D220" s="1">
        <v>271715</v>
      </c>
      <c r="E220" s="14">
        <v>4.5</v>
      </c>
      <c r="F220" s="11">
        <f t="shared" si="3"/>
        <v>24454.35</v>
      </c>
    </row>
    <row r="221" spans="1:6" x14ac:dyDescent="0.25">
      <c r="A221" s="9" t="s">
        <v>23</v>
      </c>
      <c r="B221" s="4" t="s">
        <v>2</v>
      </c>
      <c r="C221" s="5" t="s">
        <v>17</v>
      </c>
      <c r="D221" s="1">
        <v>357838</v>
      </c>
      <c r="E221" s="14">
        <v>3.8</v>
      </c>
      <c r="F221" s="11">
        <f t="shared" si="3"/>
        <v>27195.687999999998</v>
      </c>
    </row>
    <row r="222" spans="1:6" x14ac:dyDescent="0.25">
      <c r="A222" s="9" t="s">
        <v>23</v>
      </c>
      <c r="B222" s="4" t="s">
        <v>2</v>
      </c>
      <c r="C222" s="5" t="s">
        <v>24</v>
      </c>
      <c r="D222" s="1">
        <v>552847</v>
      </c>
      <c r="E222" s="14">
        <v>3.1</v>
      </c>
      <c r="F222" s="11">
        <f t="shared" si="3"/>
        <v>34276.513999999996</v>
      </c>
    </row>
    <row r="223" spans="1:6" x14ac:dyDescent="0.25">
      <c r="A223" s="9" t="s">
        <v>23</v>
      </c>
      <c r="B223" s="4" t="s">
        <v>2</v>
      </c>
      <c r="C223" s="7" t="s">
        <v>12</v>
      </c>
      <c r="D223" s="1">
        <v>1555340</v>
      </c>
      <c r="E223" s="14">
        <v>1.6</v>
      </c>
      <c r="F223" s="11">
        <f t="shared" si="3"/>
        <v>49770.879999999997</v>
      </c>
    </row>
    <row r="224" spans="1:6" x14ac:dyDescent="0.25">
      <c r="A224" s="9" t="s">
        <v>23</v>
      </c>
      <c r="B224" s="4" t="s">
        <v>3</v>
      </c>
      <c r="C224" s="5" t="s">
        <v>14</v>
      </c>
      <c r="D224" s="1">
        <v>159554</v>
      </c>
      <c r="E224" s="14">
        <v>5.9</v>
      </c>
      <c r="F224" s="11">
        <f t="shared" si="3"/>
        <v>18827.372000000003</v>
      </c>
    </row>
    <row r="225" spans="1:6" x14ac:dyDescent="0.25">
      <c r="A225" s="9" t="s">
        <v>23</v>
      </c>
      <c r="B225" s="4" t="s">
        <v>3</v>
      </c>
      <c r="C225" s="5" t="s">
        <v>15</v>
      </c>
      <c r="D225" s="1">
        <v>236480</v>
      </c>
      <c r="E225" s="14">
        <v>4.5</v>
      </c>
      <c r="F225" s="11">
        <f t="shared" si="3"/>
        <v>21283.200000000001</v>
      </c>
    </row>
    <row r="226" spans="1:6" x14ac:dyDescent="0.25">
      <c r="A226" s="9" t="s">
        <v>23</v>
      </c>
      <c r="B226" s="4" t="s">
        <v>3</v>
      </c>
      <c r="C226" s="5" t="s">
        <v>16</v>
      </c>
      <c r="D226" s="1">
        <v>286219</v>
      </c>
      <c r="E226" s="14">
        <v>4.5</v>
      </c>
      <c r="F226" s="11">
        <f t="shared" si="3"/>
        <v>25759.71</v>
      </c>
    </row>
    <row r="227" spans="1:6" x14ac:dyDescent="0.25">
      <c r="A227" s="9" t="s">
        <v>23</v>
      </c>
      <c r="B227" s="4" t="s">
        <v>3</v>
      </c>
      <c r="C227" s="5" t="s">
        <v>17</v>
      </c>
      <c r="D227" s="1">
        <v>391802</v>
      </c>
      <c r="E227" s="14">
        <v>3.8</v>
      </c>
      <c r="F227" s="11">
        <f t="shared" si="3"/>
        <v>29776.951999999997</v>
      </c>
    </row>
    <row r="228" spans="1:6" x14ac:dyDescent="0.25">
      <c r="A228" s="9" t="s">
        <v>23</v>
      </c>
      <c r="B228" s="4" t="s">
        <v>3</v>
      </c>
      <c r="C228" s="5" t="s">
        <v>24</v>
      </c>
      <c r="D228" s="1">
        <v>1993890</v>
      </c>
      <c r="E228" s="14">
        <v>1.6</v>
      </c>
      <c r="F228" s="11">
        <f t="shared" si="3"/>
        <v>63804.480000000003</v>
      </c>
    </row>
    <row r="229" spans="1:6" x14ac:dyDescent="0.25">
      <c r="A229" s="9" t="s">
        <v>23</v>
      </c>
      <c r="B229" s="4" t="s">
        <v>3</v>
      </c>
      <c r="C229" s="7" t="s">
        <v>12</v>
      </c>
      <c r="D229" s="1">
        <v>3067945</v>
      </c>
      <c r="E229" s="14">
        <v>0.7</v>
      </c>
      <c r="F229" s="11">
        <f t="shared" si="3"/>
        <v>42951.23</v>
      </c>
    </row>
    <row r="230" spans="1:6" x14ac:dyDescent="0.25">
      <c r="A230" s="9" t="s">
        <v>23</v>
      </c>
      <c r="B230" s="4" t="s">
        <v>4</v>
      </c>
      <c r="C230" s="5" t="s">
        <v>14</v>
      </c>
      <c r="D230" s="1">
        <v>33028</v>
      </c>
      <c r="E230" s="14">
        <v>12.8</v>
      </c>
      <c r="F230" s="11">
        <f t="shared" si="3"/>
        <v>8455.1679999999997</v>
      </c>
    </row>
    <row r="231" spans="1:6" x14ac:dyDescent="0.25">
      <c r="A231" s="9" t="s">
        <v>23</v>
      </c>
      <c r="B231" s="4" t="s">
        <v>4</v>
      </c>
      <c r="C231" s="5" t="s">
        <v>15</v>
      </c>
      <c r="D231" s="1">
        <v>87725</v>
      </c>
      <c r="E231" s="14">
        <v>7.5</v>
      </c>
      <c r="F231" s="11">
        <f t="shared" si="3"/>
        <v>13158.75</v>
      </c>
    </row>
    <row r="232" spans="1:6" x14ac:dyDescent="0.25">
      <c r="A232" s="9" t="s">
        <v>23</v>
      </c>
      <c r="B232" s="4" t="s">
        <v>4</v>
      </c>
      <c r="C232" s="5" t="s">
        <v>16</v>
      </c>
      <c r="D232" s="1">
        <v>93664</v>
      </c>
      <c r="E232" s="14">
        <v>7.3</v>
      </c>
      <c r="F232" s="11">
        <f t="shared" si="3"/>
        <v>13674.944</v>
      </c>
    </row>
    <row r="233" spans="1:6" x14ac:dyDescent="0.25">
      <c r="A233" s="9" t="s">
        <v>23</v>
      </c>
      <c r="B233" s="4" t="s">
        <v>4</v>
      </c>
      <c r="C233" s="5" t="s">
        <v>17</v>
      </c>
      <c r="D233" s="1">
        <v>125321</v>
      </c>
      <c r="E233" s="14">
        <v>6.2</v>
      </c>
      <c r="F233" s="11">
        <f t="shared" si="3"/>
        <v>15539.804000000002</v>
      </c>
    </row>
    <row r="234" spans="1:6" x14ac:dyDescent="0.25">
      <c r="A234" s="9" t="s">
        <v>23</v>
      </c>
      <c r="B234" s="4" t="s">
        <v>4</v>
      </c>
      <c r="C234" s="5" t="s">
        <v>24</v>
      </c>
      <c r="D234" s="1">
        <v>1315131</v>
      </c>
      <c r="E234" s="14">
        <v>2</v>
      </c>
      <c r="F234" s="11">
        <f t="shared" si="3"/>
        <v>52605.24</v>
      </c>
    </row>
    <row r="235" spans="1:6" x14ac:dyDescent="0.25">
      <c r="A235" s="9" t="s">
        <v>23</v>
      </c>
      <c r="B235" s="4" t="s">
        <v>4</v>
      </c>
      <c r="C235" s="7" t="s">
        <v>12</v>
      </c>
      <c r="D235" s="1">
        <v>1654869</v>
      </c>
      <c r="E235" s="14">
        <v>1.6</v>
      </c>
      <c r="F235" s="11">
        <f t="shared" si="3"/>
        <v>52955.808000000005</v>
      </c>
    </row>
    <row r="236" spans="1:6" x14ac:dyDescent="0.25">
      <c r="A236" s="9" t="s">
        <v>23</v>
      </c>
      <c r="B236" s="8" t="s">
        <v>32</v>
      </c>
      <c r="C236" s="5" t="s">
        <v>14</v>
      </c>
      <c r="D236" s="1">
        <v>530266</v>
      </c>
      <c r="E236" s="14">
        <v>3.2</v>
      </c>
      <c r="F236" s="11">
        <f t="shared" si="3"/>
        <v>33937.024000000005</v>
      </c>
    </row>
    <row r="237" spans="1:6" x14ac:dyDescent="0.25">
      <c r="A237" s="9" t="s">
        <v>23</v>
      </c>
      <c r="B237" s="8" t="s">
        <v>32</v>
      </c>
      <c r="C237" s="5" t="s">
        <v>15</v>
      </c>
      <c r="D237" s="1">
        <v>744566</v>
      </c>
      <c r="E237" s="14">
        <v>3.2</v>
      </c>
      <c r="F237" s="11">
        <f t="shared" si="3"/>
        <v>47652.224000000002</v>
      </c>
    </row>
    <row r="238" spans="1:6" x14ac:dyDescent="0.25">
      <c r="A238" s="9" t="s">
        <v>23</v>
      </c>
      <c r="B238" s="8" t="s">
        <v>32</v>
      </c>
      <c r="C238" s="5" t="s">
        <v>16</v>
      </c>
      <c r="D238" s="1">
        <v>804915</v>
      </c>
      <c r="E238" s="14">
        <v>2.6</v>
      </c>
      <c r="F238" s="11">
        <f t="shared" si="3"/>
        <v>41855.58</v>
      </c>
    </row>
    <row r="239" spans="1:6" x14ac:dyDescent="0.25">
      <c r="A239" s="9" t="s">
        <v>23</v>
      </c>
      <c r="B239" s="8" t="s">
        <v>32</v>
      </c>
      <c r="C239" s="5" t="s">
        <v>17</v>
      </c>
      <c r="D239" s="1">
        <v>967204</v>
      </c>
      <c r="E239" s="14">
        <v>2.6</v>
      </c>
      <c r="F239" s="11">
        <f t="shared" si="3"/>
        <v>50294.608</v>
      </c>
    </row>
    <row r="240" spans="1:6" x14ac:dyDescent="0.25">
      <c r="A240" s="9" t="s">
        <v>23</v>
      </c>
      <c r="B240" s="8" t="s">
        <v>32</v>
      </c>
      <c r="C240" s="5" t="s">
        <v>24</v>
      </c>
      <c r="D240" s="1">
        <v>3877538</v>
      </c>
      <c r="E240" s="14">
        <v>1.2</v>
      </c>
      <c r="F240" s="11">
        <f t="shared" si="3"/>
        <v>93060.911999999997</v>
      </c>
    </row>
    <row r="241" spans="1:6" x14ac:dyDescent="0.25">
      <c r="A241" s="9" t="s">
        <v>23</v>
      </c>
      <c r="B241" s="8" t="s">
        <v>32</v>
      </c>
      <c r="C241" s="7" t="s">
        <v>12</v>
      </c>
      <c r="D241" s="1">
        <v>6924489</v>
      </c>
      <c r="E241" s="14">
        <v>0.8</v>
      </c>
      <c r="F241" s="11">
        <f t="shared" si="3"/>
        <v>110791.82400000001</v>
      </c>
    </row>
    <row r="242" spans="1:6" x14ac:dyDescent="0.25">
      <c r="A242" s="9" t="s">
        <v>23</v>
      </c>
      <c r="B242" s="8" t="s">
        <v>6</v>
      </c>
      <c r="C242" s="5" t="s">
        <v>14</v>
      </c>
      <c r="D242" s="1">
        <v>271843</v>
      </c>
      <c r="E242" s="14">
        <v>4.5</v>
      </c>
      <c r="F242" s="11">
        <f t="shared" si="3"/>
        <v>24465.87</v>
      </c>
    </row>
    <row r="243" spans="1:6" x14ac:dyDescent="0.25">
      <c r="A243" s="9" t="s">
        <v>23</v>
      </c>
      <c r="B243" s="8" t="s">
        <v>6</v>
      </c>
      <c r="C243" s="5" t="s">
        <v>15</v>
      </c>
      <c r="D243" s="1">
        <v>378345</v>
      </c>
      <c r="E243" s="14">
        <v>3.8</v>
      </c>
      <c r="F243" s="11">
        <f t="shared" si="3"/>
        <v>28754.22</v>
      </c>
    </row>
    <row r="244" spans="1:6" x14ac:dyDescent="0.25">
      <c r="A244" s="9" t="s">
        <v>23</v>
      </c>
      <c r="B244" s="8" t="s">
        <v>6</v>
      </c>
      <c r="C244" s="5" t="s">
        <v>16</v>
      </c>
      <c r="D244" s="1">
        <v>424837</v>
      </c>
      <c r="E244" s="14">
        <v>3.6</v>
      </c>
      <c r="F244" s="11">
        <f t="shared" si="3"/>
        <v>30588.263999999999</v>
      </c>
    </row>
    <row r="245" spans="1:6" x14ac:dyDescent="0.25">
      <c r="A245" s="9" t="s">
        <v>23</v>
      </c>
      <c r="B245" s="8" t="s">
        <v>6</v>
      </c>
      <c r="C245" s="5" t="s">
        <v>17</v>
      </c>
      <c r="D245" s="1">
        <v>510978</v>
      </c>
      <c r="E245" s="14">
        <v>3.2</v>
      </c>
      <c r="F245" s="11">
        <f t="shared" si="3"/>
        <v>32702.592000000001</v>
      </c>
    </row>
    <row r="246" spans="1:6" x14ac:dyDescent="0.25">
      <c r="A246" s="9" t="s">
        <v>23</v>
      </c>
      <c r="B246" s="8" t="s">
        <v>6</v>
      </c>
      <c r="C246" s="5" t="s">
        <v>24</v>
      </c>
      <c r="D246" s="1">
        <v>2217268</v>
      </c>
      <c r="E246" s="14">
        <v>1.5</v>
      </c>
      <c r="F246" s="11">
        <f t="shared" si="3"/>
        <v>66518.039999999994</v>
      </c>
    </row>
    <row r="247" spans="1:6" x14ac:dyDescent="0.25">
      <c r="A247" s="9" t="s">
        <v>23</v>
      </c>
      <c r="B247" s="8" t="s">
        <v>6</v>
      </c>
      <c r="C247" s="7" t="s">
        <v>12</v>
      </c>
      <c r="D247" s="1">
        <v>3803271</v>
      </c>
      <c r="E247" s="14">
        <v>1.2</v>
      </c>
      <c r="F247" s="11">
        <f t="shared" si="3"/>
        <v>91278.504000000001</v>
      </c>
    </row>
    <row r="248" spans="1:6" x14ac:dyDescent="0.25">
      <c r="A248" s="9" t="s">
        <v>23</v>
      </c>
      <c r="B248" s="8" t="s">
        <v>8</v>
      </c>
      <c r="C248" s="5" t="s">
        <v>14</v>
      </c>
      <c r="D248" s="1">
        <v>258423</v>
      </c>
      <c r="E248" s="14">
        <v>4.5</v>
      </c>
      <c r="F248" s="11">
        <f t="shared" si="3"/>
        <v>23258.07</v>
      </c>
    </row>
    <row r="249" spans="1:6" x14ac:dyDescent="0.25">
      <c r="A249" s="9" t="s">
        <v>23</v>
      </c>
      <c r="B249" s="8" t="s">
        <v>8</v>
      </c>
      <c r="C249" s="5" t="s">
        <v>15</v>
      </c>
      <c r="D249" s="1">
        <v>366221</v>
      </c>
      <c r="E249" s="14">
        <v>3.8</v>
      </c>
      <c r="F249" s="11">
        <f t="shared" si="3"/>
        <v>27832.796000000002</v>
      </c>
    </row>
    <row r="250" spans="1:6" x14ac:dyDescent="0.25">
      <c r="A250" s="9" t="s">
        <v>23</v>
      </c>
      <c r="B250" s="8" t="s">
        <v>8</v>
      </c>
      <c r="C250" s="5" t="s">
        <v>16</v>
      </c>
      <c r="D250" s="1">
        <v>380078</v>
      </c>
      <c r="E250" s="14">
        <v>3.8</v>
      </c>
      <c r="F250" s="11">
        <f t="shared" si="3"/>
        <v>28885.928</v>
      </c>
    </row>
    <row r="251" spans="1:6" x14ac:dyDescent="0.25">
      <c r="A251" s="9" t="s">
        <v>23</v>
      </c>
      <c r="B251" s="8" t="s">
        <v>8</v>
      </c>
      <c r="C251" s="5" t="s">
        <v>17</v>
      </c>
      <c r="D251" s="1">
        <v>456226</v>
      </c>
      <c r="E251" s="14">
        <v>3.3</v>
      </c>
      <c r="F251" s="11">
        <f t="shared" si="3"/>
        <v>30110.915999999997</v>
      </c>
    </row>
    <row r="252" spans="1:6" x14ac:dyDescent="0.25">
      <c r="A252" s="9" t="s">
        <v>23</v>
      </c>
      <c r="B252" s="8" t="s">
        <v>8</v>
      </c>
      <c r="C252" s="5" t="s">
        <v>24</v>
      </c>
      <c r="D252" s="1">
        <v>1660270</v>
      </c>
      <c r="E252" s="14">
        <v>1.8</v>
      </c>
      <c r="F252" s="11">
        <f t="shared" si="3"/>
        <v>59769.72</v>
      </c>
    </row>
    <row r="253" spans="1:6" x14ac:dyDescent="0.25">
      <c r="A253" s="9" t="s">
        <v>23</v>
      </c>
      <c r="B253" s="8" t="s">
        <v>8</v>
      </c>
      <c r="C253" s="7" t="s">
        <v>12</v>
      </c>
      <c r="D253" s="1">
        <v>3121218</v>
      </c>
      <c r="E253" s="14">
        <v>1.2</v>
      </c>
      <c r="F253" s="11">
        <f t="shared" si="3"/>
        <v>74909.232000000004</v>
      </c>
    </row>
    <row r="254" spans="1:6" x14ac:dyDescent="0.25">
      <c r="F254" s="11">
        <f t="shared" si="3"/>
        <v>0</v>
      </c>
    </row>
    <row r="255" spans="1:6" x14ac:dyDescent="0.25">
      <c r="F255" s="11">
        <f t="shared" si="3"/>
        <v>0</v>
      </c>
    </row>
    <row r="256" spans="1:6" x14ac:dyDescent="0.25">
      <c r="F256" s="11">
        <f t="shared" si="3"/>
        <v>0</v>
      </c>
    </row>
    <row r="257" spans="1:6" x14ac:dyDescent="0.25">
      <c r="A257" s="9" t="s">
        <v>25</v>
      </c>
      <c r="B257" s="4" t="s">
        <v>0</v>
      </c>
      <c r="C257" s="5" t="s">
        <v>14</v>
      </c>
      <c r="D257" s="1">
        <v>43874</v>
      </c>
      <c r="E257" s="14">
        <v>10.5</v>
      </c>
      <c r="F257" s="11">
        <f t="shared" si="3"/>
        <v>9213.5400000000009</v>
      </c>
    </row>
    <row r="258" spans="1:6" x14ac:dyDescent="0.25">
      <c r="A258" s="9" t="s">
        <v>25</v>
      </c>
      <c r="B258" s="4" t="s">
        <v>0</v>
      </c>
      <c r="C258" s="5" t="s">
        <v>15</v>
      </c>
      <c r="D258" s="1">
        <v>30730</v>
      </c>
      <c r="E258" s="14">
        <v>12.2</v>
      </c>
      <c r="F258" s="11">
        <f t="shared" ref="F258:F304" si="4">2*(E258*D258/100)</f>
        <v>7498.12</v>
      </c>
    </row>
    <row r="259" spans="1:6" x14ac:dyDescent="0.25">
      <c r="A259" s="9" t="s">
        <v>25</v>
      </c>
      <c r="B259" s="4" t="s">
        <v>0</v>
      </c>
      <c r="C259" s="5" t="s">
        <v>16</v>
      </c>
      <c r="D259" s="1">
        <v>8904</v>
      </c>
      <c r="E259" s="14">
        <v>23.6</v>
      </c>
      <c r="F259" s="11">
        <f t="shared" si="4"/>
        <v>4202.6880000000001</v>
      </c>
    </row>
    <row r="260" spans="1:6" x14ac:dyDescent="0.25">
      <c r="A260" s="9" t="s">
        <v>25</v>
      </c>
      <c r="B260" s="4" t="s">
        <v>0</v>
      </c>
      <c r="C260" s="5" t="s">
        <v>17</v>
      </c>
      <c r="D260" s="1"/>
      <c r="F260" s="11">
        <f t="shared" si="4"/>
        <v>0</v>
      </c>
    </row>
    <row r="261" spans="1:6" x14ac:dyDescent="0.25">
      <c r="A261" s="9" t="s">
        <v>25</v>
      </c>
      <c r="B261" s="4" t="s">
        <v>0</v>
      </c>
      <c r="C261" s="5" t="s">
        <v>24</v>
      </c>
      <c r="D261" s="1"/>
      <c r="F261" s="11">
        <f t="shared" si="4"/>
        <v>0</v>
      </c>
    </row>
    <row r="262" spans="1:6" x14ac:dyDescent="0.25">
      <c r="A262" s="9" t="s">
        <v>25</v>
      </c>
      <c r="B262" s="4" t="s">
        <v>0</v>
      </c>
      <c r="C262" s="7" t="s">
        <v>12</v>
      </c>
      <c r="D262" s="1">
        <v>84774</v>
      </c>
      <c r="E262" s="14">
        <v>9.5</v>
      </c>
      <c r="F262" s="11">
        <f t="shared" si="4"/>
        <v>16107.06</v>
      </c>
    </row>
    <row r="263" spans="1:6" x14ac:dyDescent="0.25">
      <c r="A263" s="9" t="s">
        <v>25</v>
      </c>
      <c r="B263" s="4" t="s">
        <v>1</v>
      </c>
      <c r="C263" s="5" t="s">
        <v>14</v>
      </c>
      <c r="D263" s="1">
        <v>188869</v>
      </c>
      <c r="E263" s="14">
        <v>6.8</v>
      </c>
      <c r="F263" s="11">
        <f t="shared" si="4"/>
        <v>25686.183999999997</v>
      </c>
    </row>
    <row r="264" spans="1:6" x14ac:dyDescent="0.25">
      <c r="A264" s="9" t="s">
        <v>25</v>
      </c>
      <c r="B264" s="4" t="s">
        <v>1</v>
      </c>
      <c r="C264" s="5" t="s">
        <v>15</v>
      </c>
      <c r="D264" s="1">
        <v>195833</v>
      </c>
      <c r="E264" s="14">
        <v>6.8</v>
      </c>
      <c r="F264" s="11">
        <f t="shared" si="4"/>
        <v>26633.287999999997</v>
      </c>
    </row>
    <row r="265" spans="1:6" x14ac:dyDescent="0.25">
      <c r="A265" s="9" t="s">
        <v>25</v>
      </c>
      <c r="B265" s="4" t="s">
        <v>1</v>
      </c>
      <c r="C265" s="5" t="s">
        <v>16</v>
      </c>
      <c r="D265" s="1">
        <v>128233</v>
      </c>
      <c r="E265" s="14">
        <v>7.4</v>
      </c>
      <c r="F265" s="11">
        <f t="shared" si="4"/>
        <v>18978.484</v>
      </c>
    </row>
    <row r="266" spans="1:6" x14ac:dyDescent="0.25">
      <c r="A266" s="9" t="s">
        <v>25</v>
      </c>
      <c r="B266" s="4" t="s">
        <v>1</v>
      </c>
      <c r="C266" s="5" t="s">
        <v>17</v>
      </c>
      <c r="D266" s="1">
        <v>74551</v>
      </c>
      <c r="E266" s="14">
        <v>10.1</v>
      </c>
      <c r="F266" s="11">
        <f t="shared" si="4"/>
        <v>15059.302</v>
      </c>
    </row>
    <row r="267" spans="1:6" x14ac:dyDescent="0.25">
      <c r="A267" s="9" t="s">
        <v>25</v>
      </c>
      <c r="B267" s="4" t="s">
        <v>1</v>
      </c>
      <c r="C267" s="5" t="s">
        <v>24</v>
      </c>
      <c r="D267" s="1">
        <v>19818</v>
      </c>
      <c r="E267" s="14">
        <v>19.5</v>
      </c>
      <c r="F267" s="11">
        <f t="shared" si="4"/>
        <v>7729.02</v>
      </c>
    </row>
    <row r="268" spans="1:6" x14ac:dyDescent="0.25">
      <c r="A268" s="9" t="s">
        <v>25</v>
      </c>
      <c r="B268" s="4" t="s">
        <v>1</v>
      </c>
      <c r="C268" s="7" t="s">
        <v>12</v>
      </c>
      <c r="D268" s="1">
        <v>607304</v>
      </c>
      <c r="E268" s="14">
        <v>3.5</v>
      </c>
      <c r="F268" s="11">
        <f t="shared" si="4"/>
        <v>42511.28</v>
      </c>
    </row>
    <row r="269" spans="1:6" x14ac:dyDescent="0.25">
      <c r="A269" s="9" t="s">
        <v>25</v>
      </c>
      <c r="B269" s="4" t="s">
        <v>2</v>
      </c>
      <c r="C269" s="5" t="s">
        <v>14</v>
      </c>
      <c r="D269" s="1">
        <v>211335</v>
      </c>
      <c r="E269" s="14">
        <v>5.4</v>
      </c>
      <c r="F269" s="11">
        <f t="shared" si="4"/>
        <v>22824.18</v>
      </c>
    </row>
    <row r="270" spans="1:6" x14ac:dyDescent="0.25">
      <c r="A270" s="9" t="s">
        <v>25</v>
      </c>
      <c r="B270" s="4" t="s">
        <v>2</v>
      </c>
      <c r="C270" s="5" t="s">
        <v>15</v>
      </c>
      <c r="D270" s="1">
        <v>297135</v>
      </c>
      <c r="E270" s="14">
        <v>4.8</v>
      </c>
      <c r="F270" s="11">
        <f t="shared" si="4"/>
        <v>28524.959999999999</v>
      </c>
    </row>
    <row r="271" spans="1:6" x14ac:dyDescent="0.25">
      <c r="A271" s="9" t="s">
        <v>25</v>
      </c>
      <c r="B271" s="4" t="s">
        <v>2</v>
      </c>
      <c r="C271" s="5" t="s">
        <v>16</v>
      </c>
      <c r="D271" s="1">
        <v>251806</v>
      </c>
      <c r="E271" s="14">
        <v>4.8</v>
      </c>
      <c r="F271" s="11">
        <f t="shared" si="4"/>
        <v>24173.376</v>
      </c>
    </row>
    <row r="272" spans="1:6" x14ac:dyDescent="0.25">
      <c r="A272" s="9" t="s">
        <v>25</v>
      </c>
      <c r="B272" s="4" t="s">
        <v>2</v>
      </c>
      <c r="C272" s="5" t="s">
        <v>17</v>
      </c>
      <c r="D272" s="1">
        <v>328647</v>
      </c>
      <c r="E272" s="14">
        <v>4.4000000000000004</v>
      </c>
      <c r="F272" s="11">
        <f t="shared" si="4"/>
        <v>28920.936000000002</v>
      </c>
    </row>
    <row r="273" spans="1:6" x14ac:dyDescent="0.25">
      <c r="A273" s="9" t="s">
        <v>25</v>
      </c>
      <c r="B273" s="4" t="s">
        <v>2</v>
      </c>
      <c r="C273" s="5" t="s">
        <v>24</v>
      </c>
      <c r="D273" s="1">
        <v>615418</v>
      </c>
      <c r="E273" s="14">
        <v>3.3</v>
      </c>
      <c r="F273" s="11">
        <f t="shared" si="4"/>
        <v>40617.587999999996</v>
      </c>
    </row>
    <row r="274" spans="1:6" x14ac:dyDescent="0.25">
      <c r="A274" s="9" t="s">
        <v>25</v>
      </c>
      <c r="B274" s="4" t="s">
        <v>2</v>
      </c>
      <c r="C274" s="7" t="s">
        <v>12</v>
      </c>
      <c r="D274" s="1">
        <v>1704341</v>
      </c>
      <c r="E274" s="14">
        <v>1.7</v>
      </c>
      <c r="F274" s="11">
        <f t="shared" si="4"/>
        <v>57947.593999999997</v>
      </c>
    </row>
    <row r="275" spans="1:6" x14ac:dyDescent="0.25">
      <c r="A275" s="9" t="s">
        <v>25</v>
      </c>
      <c r="B275" s="4" t="s">
        <v>3</v>
      </c>
      <c r="C275" s="5" t="s">
        <v>14</v>
      </c>
      <c r="D275" s="1">
        <v>191904</v>
      </c>
      <c r="E275" s="14">
        <v>5.9</v>
      </c>
      <c r="F275" s="11">
        <f t="shared" si="4"/>
        <v>22644.672000000002</v>
      </c>
    </row>
    <row r="276" spans="1:6" x14ac:dyDescent="0.25">
      <c r="A276" s="9" t="s">
        <v>25</v>
      </c>
      <c r="B276" s="4" t="s">
        <v>3</v>
      </c>
      <c r="C276" s="5" t="s">
        <v>15</v>
      </c>
      <c r="D276" s="1">
        <v>288009</v>
      </c>
      <c r="E276" s="14">
        <v>4.5</v>
      </c>
      <c r="F276" s="11">
        <f t="shared" si="4"/>
        <v>25920.81</v>
      </c>
    </row>
    <row r="277" spans="1:6" x14ac:dyDescent="0.25">
      <c r="A277" s="9" t="s">
        <v>25</v>
      </c>
      <c r="B277" s="4" t="s">
        <v>3</v>
      </c>
      <c r="C277" s="5" t="s">
        <v>16</v>
      </c>
      <c r="D277" s="1">
        <v>208611</v>
      </c>
      <c r="E277" s="14">
        <v>5</v>
      </c>
      <c r="F277" s="11">
        <f t="shared" si="4"/>
        <v>20861.099999999999</v>
      </c>
    </row>
    <row r="278" spans="1:6" x14ac:dyDescent="0.25">
      <c r="A278" s="9" t="s">
        <v>25</v>
      </c>
      <c r="B278" s="4" t="s">
        <v>3</v>
      </c>
      <c r="C278" s="5" t="s">
        <v>17</v>
      </c>
      <c r="D278" s="1">
        <v>327437</v>
      </c>
      <c r="E278" s="14">
        <v>4.0999999999999996</v>
      </c>
      <c r="F278" s="11">
        <f t="shared" si="4"/>
        <v>26849.833999999999</v>
      </c>
    </row>
    <row r="279" spans="1:6" x14ac:dyDescent="0.25">
      <c r="A279" s="9" t="s">
        <v>25</v>
      </c>
      <c r="B279" s="4" t="s">
        <v>3</v>
      </c>
      <c r="C279" s="5" t="s">
        <v>24</v>
      </c>
      <c r="D279" s="1">
        <v>1859455</v>
      </c>
      <c r="E279" s="14">
        <v>1.7</v>
      </c>
      <c r="F279" s="11">
        <f t="shared" si="4"/>
        <v>63221.47</v>
      </c>
    </row>
    <row r="280" spans="1:6" x14ac:dyDescent="0.25">
      <c r="A280" s="9" t="s">
        <v>25</v>
      </c>
      <c r="B280" s="4" t="s">
        <v>3</v>
      </c>
      <c r="C280" s="7" t="s">
        <v>12</v>
      </c>
      <c r="D280" s="1">
        <v>2875416</v>
      </c>
      <c r="E280" s="14">
        <v>1.4</v>
      </c>
      <c r="F280" s="11">
        <f t="shared" si="4"/>
        <v>80511.648000000001</v>
      </c>
    </row>
    <row r="281" spans="1:6" x14ac:dyDescent="0.25">
      <c r="A281" s="9" t="s">
        <v>25</v>
      </c>
      <c r="B281" s="4" t="s">
        <v>4</v>
      </c>
      <c r="C281" s="5" t="s">
        <v>14</v>
      </c>
      <c r="D281" s="1">
        <v>43918</v>
      </c>
      <c r="E281" s="14">
        <v>9.1999999999999993</v>
      </c>
      <c r="F281" s="11">
        <f t="shared" si="4"/>
        <v>8080.9119999999994</v>
      </c>
    </row>
    <row r="282" spans="1:6" x14ac:dyDescent="0.25">
      <c r="A282" s="9" t="s">
        <v>25</v>
      </c>
      <c r="B282" s="4" t="s">
        <v>4</v>
      </c>
      <c r="C282" s="5" t="s">
        <v>15</v>
      </c>
      <c r="D282" s="1">
        <v>97926</v>
      </c>
      <c r="E282" s="14">
        <v>5.9</v>
      </c>
      <c r="F282" s="11">
        <f t="shared" si="4"/>
        <v>11555.268</v>
      </c>
    </row>
    <row r="283" spans="1:6" x14ac:dyDescent="0.25">
      <c r="A283" s="9" t="s">
        <v>25</v>
      </c>
      <c r="B283" s="4" t="s">
        <v>4</v>
      </c>
      <c r="C283" s="5" t="s">
        <v>16</v>
      </c>
      <c r="D283" s="1">
        <v>89845</v>
      </c>
      <c r="E283" s="14">
        <v>6.2</v>
      </c>
      <c r="F283" s="11">
        <f t="shared" si="4"/>
        <v>11140.78</v>
      </c>
    </row>
    <row r="284" spans="1:6" x14ac:dyDescent="0.25">
      <c r="A284" s="9" t="s">
        <v>25</v>
      </c>
      <c r="B284" s="4" t="s">
        <v>4</v>
      </c>
      <c r="C284" s="5" t="s">
        <v>17</v>
      </c>
      <c r="D284" s="1">
        <v>136757</v>
      </c>
      <c r="E284" s="14">
        <v>5.0999999999999996</v>
      </c>
      <c r="F284" s="11">
        <f t="shared" si="4"/>
        <v>13949.214</v>
      </c>
    </row>
    <row r="285" spans="1:6" x14ac:dyDescent="0.25">
      <c r="A285" s="9" t="s">
        <v>25</v>
      </c>
      <c r="B285" s="4" t="s">
        <v>4</v>
      </c>
      <c r="C285" s="5" t="s">
        <v>24</v>
      </c>
      <c r="D285" s="1">
        <v>1227977</v>
      </c>
      <c r="E285" s="14">
        <v>1.5</v>
      </c>
      <c r="F285" s="11">
        <f t="shared" si="4"/>
        <v>36839.31</v>
      </c>
    </row>
    <row r="286" spans="1:6" x14ac:dyDescent="0.25">
      <c r="A286" s="9" t="s">
        <v>25</v>
      </c>
      <c r="B286" s="4" t="s">
        <v>4</v>
      </c>
      <c r="C286" s="7" t="s">
        <v>12</v>
      </c>
      <c r="D286" s="1">
        <v>1596423</v>
      </c>
      <c r="E286" s="14">
        <v>1.2</v>
      </c>
      <c r="F286" s="11">
        <f t="shared" si="4"/>
        <v>38314.151999999995</v>
      </c>
    </row>
    <row r="287" spans="1:6" x14ac:dyDescent="0.25">
      <c r="A287" s="9" t="s">
        <v>25</v>
      </c>
      <c r="B287" s="8" t="s">
        <v>32</v>
      </c>
      <c r="C287" s="5" t="s">
        <v>14</v>
      </c>
      <c r="D287" s="1">
        <v>679900</v>
      </c>
      <c r="E287" s="14">
        <v>3.3</v>
      </c>
      <c r="F287" s="11">
        <f t="shared" si="4"/>
        <v>44873.4</v>
      </c>
    </row>
    <row r="288" spans="1:6" x14ac:dyDescent="0.25">
      <c r="A288" s="9" t="s">
        <v>25</v>
      </c>
      <c r="B288" s="8" t="s">
        <v>32</v>
      </c>
      <c r="C288" s="5" t="s">
        <v>15</v>
      </c>
      <c r="D288" s="1">
        <v>909633</v>
      </c>
      <c r="E288" s="14">
        <v>2.6</v>
      </c>
      <c r="F288" s="11">
        <f t="shared" si="4"/>
        <v>47300.916000000005</v>
      </c>
    </row>
    <row r="289" spans="1:6" x14ac:dyDescent="0.25">
      <c r="A289" s="9" t="s">
        <v>25</v>
      </c>
      <c r="B289" s="8" t="s">
        <v>32</v>
      </c>
      <c r="C289" s="5" t="s">
        <v>16</v>
      </c>
      <c r="D289" s="1">
        <v>687399</v>
      </c>
      <c r="E289" s="14">
        <v>3.3</v>
      </c>
      <c r="F289" s="11">
        <f t="shared" si="4"/>
        <v>45368.333999999995</v>
      </c>
    </row>
    <row r="290" spans="1:6" x14ac:dyDescent="0.25">
      <c r="A290" s="9" t="s">
        <v>25</v>
      </c>
      <c r="B290" s="8" t="s">
        <v>32</v>
      </c>
      <c r="C290" s="5" t="s">
        <v>17</v>
      </c>
      <c r="D290" s="1">
        <v>867767</v>
      </c>
      <c r="E290" s="14">
        <v>2.6</v>
      </c>
      <c r="F290" s="11">
        <f t="shared" si="4"/>
        <v>45123.884000000005</v>
      </c>
    </row>
    <row r="291" spans="1:6" x14ac:dyDescent="0.25">
      <c r="A291" s="9" t="s">
        <v>25</v>
      </c>
      <c r="B291" s="8" t="s">
        <v>32</v>
      </c>
      <c r="C291" s="5" t="s">
        <v>24</v>
      </c>
      <c r="D291" s="1">
        <v>3723559</v>
      </c>
      <c r="E291" s="14">
        <v>1.2</v>
      </c>
      <c r="F291" s="11">
        <f t="shared" si="4"/>
        <v>89365.415999999997</v>
      </c>
    </row>
    <row r="292" spans="1:6" x14ac:dyDescent="0.25">
      <c r="A292" s="9" t="s">
        <v>25</v>
      </c>
      <c r="B292" s="8" t="s">
        <v>32</v>
      </c>
      <c r="C292" s="7" t="s">
        <v>12</v>
      </c>
      <c r="D292" s="1">
        <v>6868258</v>
      </c>
      <c r="E292" s="14">
        <v>0.8</v>
      </c>
      <c r="F292" s="11">
        <f t="shared" si="4"/>
        <v>109892.12800000001</v>
      </c>
    </row>
    <row r="293" spans="1:6" x14ac:dyDescent="0.25">
      <c r="A293" s="9" t="s">
        <v>25</v>
      </c>
      <c r="B293" s="8" t="s">
        <v>6</v>
      </c>
      <c r="C293" s="5" t="s">
        <v>14</v>
      </c>
      <c r="D293" s="1">
        <v>366341</v>
      </c>
      <c r="E293" s="14">
        <v>3.9</v>
      </c>
      <c r="F293" s="11">
        <f t="shared" si="4"/>
        <v>28574.597999999998</v>
      </c>
    </row>
    <row r="294" spans="1:6" x14ac:dyDescent="0.25">
      <c r="A294" s="9" t="s">
        <v>25</v>
      </c>
      <c r="B294" s="8" t="s">
        <v>6</v>
      </c>
      <c r="C294" s="5" t="s">
        <v>15</v>
      </c>
      <c r="D294" s="1">
        <v>501497</v>
      </c>
      <c r="E294" s="14">
        <v>3.3</v>
      </c>
      <c r="F294" s="11">
        <f t="shared" si="4"/>
        <v>33098.801999999996</v>
      </c>
    </row>
    <row r="295" spans="1:6" x14ac:dyDescent="0.25">
      <c r="A295" s="9" t="s">
        <v>25</v>
      </c>
      <c r="B295" s="8" t="s">
        <v>6</v>
      </c>
      <c r="C295" s="5" t="s">
        <v>16</v>
      </c>
      <c r="D295" s="1">
        <v>362755</v>
      </c>
      <c r="E295" s="14">
        <v>3.9</v>
      </c>
      <c r="F295" s="11">
        <f t="shared" si="4"/>
        <v>28294.89</v>
      </c>
    </row>
    <row r="296" spans="1:6" x14ac:dyDescent="0.25">
      <c r="A296" s="9" t="s">
        <v>25</v>
      </c>
      <c r="B296" s="8" t="s">
        <v>6</v>
      </c>
      <c r="C296" s="5" t="s">
        <v>17</v>
      </c>
      <c r="D296" s="1">
        <v>448878</v>
      </c>
      <c r="E296" s="14">
        <v>3.7</v>
      </c>
      <c r="F296" s="11">
        <f t="shared" si="4"/>
        <v>33216.972000000002</v>
      </c>
    </row>
    <row r="297" spans="1:6" x14ac:dyDescent="0.25">
      <c r="A297" s="9" t="s">
        <v>25</v>
      </c>
      <c r="B297" s="8" t="s">
        <v>6</v>
      </c>
      <c r="C297" s="5" t="s">
        <v>24</v>
      </c>
      <c r="D297" s="1">
        <v>2114620</v>
      </c>
      <c r="E297" s="14">
        <v>1.6</v>
      </c>
      <c r="F297" s="11">
        <f t="shared" si="4"/>
        <v>67667.839999999997</v>
      </c>
    </row>
    <row r="298" spans="1:6" x14ac:dyDescent="0.25">
      <c r="A298" s="9" t="s">
        <v>25</v>
      </c>
      <c r="B298" s="8" t="s">
        <v>6</v>
      </c>
      <c r="C298" s="7" t="s">
        <v>12</v>
      </c>
      <c r="D298" s="1">
        <v>3794091</v>
      </c>
      <c r="E298" s="14">
        <v>1.2</v>
      </c>
      <c r="F298" s="11">
        <f t="shared" si="4"/>
        <v>91058.184000000008</v>
      </c>
    </row>
    <row r="299" spans="1:6" x14ac:dyDescent="0.25">
      <c r="A299" s="9" t="s">
        <v>25</v>
      </c>
      <c r="B299" s="8" t="s">
        <v>8</v>
      </c>
      <c r="C299" s="5" t="s">
        <v>14</v>
      </c>
      <c r="D299" s="1">
        <v>313559</v>
      </c>
      <c r="E299" s="14">
        <v>4.2</v>
      </c>
      <c r="F299" s="11">
        <f t="shared" si="4"/>
        <v>26338.956000000002</v>
      </c>
    </row>
    <row r="300" spans="1:6" x14ac:dyDescent="0.25">
      <c r="A300" s="9" t="s">
        <v>25</v>
      </c>
      <c r="B300" s="8" t="s">
        <v>8</v>
      </c>
      <c r="C300" s="5" t="s">
        <v>15</v>
      </c>
      <c r="D300" s="1">
        <v>408136</v>
      </c>
      <c r="E300" s="14">
        <v>3.7</v>
      </c>
      <c r="F300" s="11">
        <f t="shared" si="4"/>
        <v>30202.064000000002</v>
      </c>
    </row>
    <row r="301" spans="1:6" x14ac:dyDescent="0.25">
      <c r="A301" s="9" t="s">
        <v>25</v>
      </c>
      <c r="B301" s="8" t="s">
        <v>8</v>
      </c>
      <c r="C301" s="5" t="s">
        <v>16</v>
      </c>
      <c r="D301" s="1">
        <v>324644</v>
      </c>
      <c r="E301" s="14">
        <v>4.2</v>
      </c>
      <c r="F301" s="11">
        <f t="shared" si="4"/>
        <v>27270.096000000001</v>
      </c>
    </row>
    <row r="302" spans="1:6" x14ac:dyDescent="0.25">
      <c r="A302" s="9" t="s">
        <v>25</v>
      </c>
      <c r="B302" s="8" t="s">
        <v>8</v>
      </c>
      <c r="C302" s="5" t="s">
        <v>17</v>
      </c>
      <c r="D302" s="1">
        <v>418889</v>
      </c>
      <c r="E302" s="14">
        <v>3.7</v>
      </c>
      <c r="F302" s="11">
        <f t="shared" si="4"/>
        <v>30997.786</v>
      </c>
    </row>
    <row r="303" spans="1:6" x14ac:dyDescent="0.25">
      <c r="A303" s="9" t="s">
        <v>25</v>
      </c>
      <c r="B303" s="8" t="s">
        <v>8</v>
      </c>
      <c r="C303" s="5" t="s">
        <v>24</v>
      </c>
      <c r="D303" s="1">
        <v>1608939</v>
      </c>
      <c r="E303" s="14">
        <v>1.8</v>
      </c>
      <c r="F303" s="11">
        <f t="shared" si="4"/>
        <v>57921.804000000004</v>
      </c>
    </row>
    <row r="304" spans="1:6" x14ac:dyDescent="0.25">
      <c r="A304" s="9" t="s">
        <v>25</v>
      </c>
      <c r="B304" s="8" t="s">
        <v>8</v>
      </c>
      <c r="C304" s="7" t="s">
        <v>12</v>
      </c>
      <c r="D304" s="1">
        <v>3074167</v>
      </c>
      <c r="E304" s="14">
        <v>1.2</v>
      </c>
      <c r="F304" s="11">
        <f t="shared" si="4"/>
        <v>73780.008000000002</v>
      </c>
    </row>
    <row r="307" spans="1:6" x14ac:dyDescent="0.25">
      <c r="A307" s="9" t="s">
        <v>18</v>
      </c>
      <c r="B307" s="10" t="s">
        <v>0</v>
      </c>
      <c r="C307" s="9" t="s">
        <v>53</v>
      </c>
      <c r="D307" s="12">
        <v>215085</v>
      </c>
      <c r="E307" s="14">
        <v>5.3</v>
      </c>
      <c r="F307" s="11">
        <f t="shared" ref="F307:F368" si="5">2*(E307*D307/100)</f>
        <v>22799.01</v>
      </c>
    </row>
    <row r="308" spans="1:6" x14ac:dyDescent="0.25">
      <c r="A308" s="9" t="s">
        <v>18</v>
      </c>
      <c r="B308" s="10" t="s">
        <v>1</v>
      </c>
      <c r="C308" s="9" t="s">
        <v>53</v>
      </c>
      <c r="D308" s="12">
        <v>714389</v>
      </c>
      <c r="E308" s="14">
        <v>4.0999999999999996</v>
      </c>
      <c r="F308" s="11">
        <f t="shared" si="5"/>
        <v>58579.898000000001</v>
      </c>
    </row>
    <row r="309" spans="1:6" x14ac:dyDescent="0.25">
      <c r="A309" s="9" t="s">
        <v>18</v>
      </c>
      <c r="B309" s="10" t="s">
        <v>54</v>
      </c>
      <c r="C309" s="9" t="s">
        <v>53</v>
      </c>
      <c r="D309" s="12">
        <v>983985</v>
      </c>
      <c r="E309" s="14">
        <v>3.4</v>
      </c>
      <c r="F309" s="11">
        <f t="shared" si="5"/>
        <v>66910.98</v>
      </c>
    </row>
    <row r="310" spans="1:6" x14ac:dyDescent="0.25">
      <c r="A310" s="9" t="s">
        <v>18</v>
      </c>
      <c r="B310" s="10" t="s">
        <v>55</v>
      </c>
      <c r="C310" s="9" t="s">
        <v>53</v>
      </c>
      <c r="D310" s="12">
        <v>1235565</v>
      </c>
      <c r="E310" s="14">
        <v>3</v>
      </c>
      <c r="F310" s="11">
        <f t="shared" si="5"/>
        <v>74133.899999999994</v>
      </c>
    </row>
    <row r="311" spans="1:6" x14ac:dyDescent="0.25">
      <c r="A311" s="9" t="s">
        <v>18</v>
      </c>
      <c r="B311" s="10" t="s">
        <v>56</v>
      </c>
      <c r="C311" s="9" t="s">
        <v>53</v>
      </c>
      <c r="D311" s="12">
        <v>574858</v>
      </c>
      <c r="E311" s="14">
        <v>2.7</v>
      </c>
      <c r="F311" s="11">
        <f t="shared" si="5"/>
        <v>31042.332000000002</v>
      </c>
    </row>
    <row r="312" spans="1:6" x14ac:dyDescent="0.25">
      <c r="A312" s="9" t="s">
        <v>18</v>
      </c>
      <c r="B312" s="10" t="s">
        <v>6</v>
      </c>
      <c r="C312" s="9" t="s">
        <v>53</v>
      </c>
      <c r="D312" s="12">
        <v>1930324</v>
      </c>
      <c r="E312" s="14">
        <v>2.2999999999999998</v>
      </c>
      <c r="F312" s="11">
        <f t="shared" si="5"/>
        <v>88794.90399999998</v>
      </c>
    </row>
    <row r="313" spans="1:6" x14ac:dyDescent="0.25">
      <c r="A313" s="9" t="s">
        <v>18</v>
      </c>
      <c r="B313" s="10" t="s">
        <v>8</v>
      </c>
      <c r="C313" s="9" t="s">
        <v>53</v>
      </c>
      <c r="D313" s="12">
        <v>1793557</v>
      </c>
      <c r="E313" s="14">
        <v>2.2999999999999998</v>
      </c>
      <c r="F313" s="11">
        <f t="shared" si="5"/>
        <v>82503.621999999988</v>
      </c>
    </row>
    <row r="314" spans="1:6" x14ac:dyDescent="0.25">
      <c r="A314" s="9" t="s">
        <v>18</v>
      </c>
      <c r="B314" s="10" t="s">
        <v>57</v>
      </c>
      <c r="C314" s="9" t="s">
        <v>53</v>
      </c>
      <c r="D314" s="12">
        <v>3723881</v>
      </c>
      <c r="E314" s="14">
        <v>1.6</v>
      </c>
      <c r="F314" s="11">
        <f t="shared" si="5"/>
        <v>119164.19200000001</v>
      </c>
    </row>
    <row r="315" spans="1:6" x14ac:dyDescent="0.25">
      <c r="F315" s="11">
        <f t="shared" si="5"/>
        <v>0</v>
      </c>
    </row>
    <row r="316" spans="1:6" x14ac:dyDescent="0.25">
      <c r="A316" s="9" t="s">
        <v>19</v>
      </c>
      <c r="B316" s="10" t="s">
        <v>0</v>
      </c>
      <c r="C316" s="9" t="s">
        <v>53</v>
      </c>
      <c r="D316" s="12">
        <v>219341</v>
      </c>
      <c r="E316" s="14">
        <v>5.3</v>
      </c>
      <c r="F316" s="11">
        <f t="shared" si="5"/>
        <v>23250.146000000001</v>
      </c>
    </row>
    <row r="317" spans="1:6" x14ac:dyDescent="0.25">
      <c r="A317" s="9" t="s">
        <v>19</v>
      </c>
      <c r="B317" s="10" t="s">
        <v>1</v>
      </c>
      <c r="C317" s="9" t="s">
        <v>53</v>
      </c>
      <c r="D317" s="12">
        <v>656910</v>
      </c>
      <c r="E317" s="14">
        <v>3.9</v>
      </c>
      <c r="F317" s="11">
        <f t="shared" si="5"/>
        <v>51238.98</v>
      </c>
    </row>
    <row r="318" spans="1:6" x14ac:dyDescent="0.25">
      <c r="A318" s="9" t="s">
        <v>19</v>
      </c>
      <c r="B318" s="10" t="s">
        <v>54</v>
      </c>
      <c r="C318" s="9" t="s">
        <v>53</v>
      </c>
      <c r="D318" s="12">
        <v>982684</v>
      </c>
      <c r="E318" s="14">
        <v>3.2</v>
      </c>
      <c r="F318" s="11">
        <f t="shared" si="5"/>
        <v>62891.776000000005</v>
      </c>
    </row>
    <row r="319" spans="1:6" x14ac:dyDescent="0.25">
      <c r="A319" s="9" t="s">
        <v>19</v>
      </c>
      <c r="B319" s="10" t="s">
        <v>55</v>
      </c>
      <c r="C319" s="9" t="s">
        <v>53</v>
      </c>
      <c r="D319" s="12">
        <v>1193224</v>
      </c>
      <c r="E319" s="14">
        <v>2.9</v>
      </c>
      <c r="F319" s="11">
        <f t="shared" si="5"/>
        <v>69206.991999999998</v>
      </c>
    </row>
    <row r="320" spans="1:6" x14ac:dyDescent="0.25">
      <c r="A320" s="9" t="s">
        <v>19</v>
      </c>
      <c r="B320" s="10" t="s">
        <v>56</v>
      </c>
      <c r="C320" s="9" t="s">
        <v>53</v>
      </c>
      <c r="D320" s="12">
        <v>519525</v>
      </c>
      <c r="E320" s="14">
        <v>2.7</v>
      </c>
      <c r="F320" s="11">
        <f t="shared" si="5"/>
        <v>28054.35</v>
      </c>
    </row>
    <row r="321" spans="1:6" x14ac:dyDescent="0.25">
      <c r="A321" s="9" t="s">
        <v>19</v>
      </c>
      <c r="B321" s="10" t="s">
        <v>6</v>
      </c>
      <c r="C321" s="9" t="s">
        <v>53</v>
      </c>
      <c r="D321" s="12">
        <v>1846601</v>
      </c>
      <c r="E321" s="14">
        <v>2.2000000000000002</v>
      </c>
      <c r="F321" s="11">
        <f t="shared" si="5"/>
        <v>81250.444000000003</v>
      </c>
    </row>
    <row r="322" spans="1:6" x14ac:dyDescent="0.25">
      <c r="A322" s="9" t="s">
        <v>19</v>
      </c>
      <c r="B322" s="10" t="s">
        <v>8</v>
      </c>
      <c r="C322" s="9" t="s">
        <v>53</v>
      </c>
      <c r="D322" s="12">
        <v>1725082</v>
      </c>
      <c r="E322" s="14">
        <v>2.2000000000000002</v>
      </c>
      <c r="F322" s="11">
        <f t="shared" si="5"/>
        <v>75903.608000000007</v>
      </c>
    </row>
    <row r="323" spans="1:6" x14ac:dyDescent="0.25">
      <c r="A323" s="9" t="s">
        <v>19</v>
      </c>
      <c r="B323" s="10" t="s">
        <v>57</v>
      </c>
      <c r="C323" s="9" t="s">
        <v>53</v>
      </c>
      <c r="D323" s="12">
        <v>3571683</v>
      </c>
      <c r="E323" s="14">
        <v>1.5</v>
      </c>
      <c r="F323" s="11">
        <f t="shared" si="5"/>
        <v>107150.49</v>
      </c>
    </row>
    <row r="324" spans="1:6" x14ac:dyDescent="0.25">
      <c r="F324" s="11">
        <f t="shared" si="5"/>
        <v>0</v>
      </c>
    </row>
    <row r="325" spans="1:6" x14ac:dyDescent="0.25">
      <c r="A325" s="9" t="s">
        <v>20</v>
      </c>
      <c r="B325" s="10" t="s">
        <v>0</v>
      </c>
      <c r="C325" s="9" t="s">
        <v>53</v>
      </c>
      <c r="D325" s="12">
        <v>259030</v>
      </c>
      <c r="E325" s="14">
        <v>4.5999999999999996</v>
      </c>
      <c r="F325" s="11">
        <f t="shared" si="5"/>
        <v>23830.76</v>
      </c>
    </row>
    <row r="326" spans="1:6" x14ac:dyDescent="0.25">
      <c r="A326" s="9" t="s">
        <v>20</v>
      </c>
      <c r="B326" s="10" t="s">
        <v>1</v>
      </c>
      <c r="C326" s="9" t="s">
        <v>53</v>
      </c>
      <c r="D326" s="12">
        <v>658950</v>
      </c>
      <c r="E326" s="14">
        <v>3.6</v>
      </c>
      <c r="F326" s="11">
        <f t="shared" si="5"/>
        <v>47444.4</v>
      </c>
    </row>
    <row r="327" spans="1:6" x14ac:dyDescent="0.25">
      <c r="A327" s="9" t="s">
        <v>20</v>
      </c>
      <c r="B327" s="10" t="s">
        <v>54</v>
      </c>
      <c r="C327" s="9" t="s">
        <v>53</v>
      </c>
      <c r="D327" s="12">
        <v>942348</v>
      </c>
      <c r="E327" s="14">
        <v>3</v>
      </c>
      <c r="F327" s="11">
        <f t="shared" si="5"/>
        <v>56540.88</v>
      </c>
    </row>
    <row r="328" spans="1:6" x14ac:dyDescent="0.25">
      <c r="A328" s="9" t="s">
        <v>20</v>
      </c>
      <c r="B328" s="10" t="s">
        <v>55</v>
      </c>
      <c r="C328" s="9" t="s">
        <v>53</v>
      </c>
      <c r="D328" s="12">
        <v>1098658</v>
      </c>
      <c r="E328" s="14">
        <v>2.7</v>
      </c>
      <c r="F328" s="11">
        <f t="shared" si="5"/>
        <v>59327.531999999999</v>
      </c>
    </row>
    <row r="329" spans="1:6" x14ac:dyDescent="0.25">
      <c r="A329" s="9" t="s">
        <v>20</v>
      </c>
      <c r="B329" s="10" t="s">
        <v>56</v>
      </c>
      <c r="C329" s="9" t="s">
        <v>53</v>
      </c>
      <c r="D329" s="12">
        <v>456677</v>
      </c>
      <c r="E329" s="14">
        <v>2.7</v>
      </c>
      <c r="F329" s="11">
        <f t="shared" si="5"/>
        <v>24660.558000000005</v>
      </c>
    </row>
    <row r="330" spans="1:6" x14ac:dyDescent="0.25">
      <c r="A330" s="9" t="s">
        <v>20</v>
      </c>
      <c r="B330" s="10" t="s">
        <v>6</v>
      </c>
      <c r="C330" s="9" t="s">
        <v>53</v>
      </c>
      <c r="D330" s="12">
        <v>1742251</v>
      </c>
      <c r="E330" s="14">
        <v>2.1</v>
      </c>
      <c r="F330" s="11">
        <f t="shared" si="5"/>
        <v>73174.542000000001</v>
      </c>
    </row>
    <row r="331" spans="1:6" x14ac:dyDescent="0.25">
      <c r="A331" s="9" t="s">
        <v>20</v>
      </c>
      <c r="B331" s="10" t="s">
        <v>8</v>
      </c>
      <c r="C331" s="9" t="s">
        <v>53</v>
      </c>
      <c r="D331" s="12">
        <v>1673413</v>
      </c>
      <c r="E331" s="14">
        <v>2.1</v>
      </c>
      <c r="F331" s="11">
        <f t="shared" si="5"/>
        <v>70283.346000000005</v>
      </c>
    </row>
    <row r="332" spans="1:6" x14ac:dyDescent="0.25">
      <c r="A332" s="9" t="s">
        <v>20</v>
      </c>
      <c r="B332" s="10" t="s">
        <v>57</v>
      </c>
      <c r="C332" s="9" t="s">
        <v>53</v>
      </c>
      <c r="D332" s="12">
        <v>3415664</v>
      </c>
      <c r="E332" s="14">
        <v>1.4</v>
      </c>
      <c r="F332" s="11">
        <f t="shared" si="5"/>
        <v>95638.59199999999</v>
      </c>
    </row>
    <row r="333" spans="1:6" x14ac:dyDescent="0.25">
      <c r="F333" s="11">
        <f t="shared" si="5"/>
        <v>0</v>
      </c>
    </row>
    <row r="334" spans="1:6" x14ac:dyDescent="0.25">
      <c r="A334" s="9" t="s">
        <v>22</v>
      </c>
      <c r="B334" s="10" t="s">
        <v>0</v>
      </c>
      <c r="C334" s="9" t="s">
        <v>53</v>
      </c>
      <c r="D334" s="12">
        <v>272924</v>
      </c>
      <c r="E334" s="14">
        <v>4.3</v>
      </c>
      <c r="F334" s="11">
        <f t="shared" si="5"/>
        <v>23471.464</v>
      </c>
    </row>
    <row r="335" spans="1:6" x14ac:dyDescent="0.25">
      <c r="A335" s="9" t="s">
        <v>22</v>
      </c>
      <c r="B335" s="10" t="s">
        <v>1</v>
      </c>
      <c r="C335" s="9" t="s">
        <v>53</v>
      </c>
      <c r="D335" s="12">
        <v>614603</v>
      </c>
      <c r="E335" s="14">
        <v>3.4</v>
      </c>
      <c r="F335" s="11">
        <f t="shared" si="5"/>
        <v>41793.004000000001</v>
      </c>
    </row>
    <row r="336" spans="1:6" x14ac:dyDescent="0.25">
      <c r="A336" s="9" t="s">
        <v>22</v>
      </c>
      <c r="B336" s="10" t="s">
        <v>54</v>
      </c>
      <c r="C336" s="9" t="s">
        <v>53</v>
      </c>
      <c r="D336" s="12">
        <v>944380</v>
      </c>
      <c r="E336" s="14">
        <v>2.7</v>
      </c>
      <c r="F336" s="11">
        <f t="shared" si="5"/>
        <v>50996.52</v>
      </c>
    </row>
    <row r="337" spans="1:6" x14ac:dyDescent="0.25">
      <c r="A337" s="9" t="s">
        <v>22</v>
      </c>
      <c r="B337" s="10" t="s">
        <v>55</v>
      </c>
      <c r="C337" s="9" t="s">
        <v>53</v>
      </c>
      <c r="D337" s="12">
        <v>968709</v>
      </c>
      <c r="E337" s="14">
        <v>2.8</v>
      </c>
      <c r="F337" s="11">
        <f t="shared" si="5"/>
        <v>54247.703999999998</v>
      </c>
    </row>
    <row r="338" spans="1:6" x14ac:dyDescent="0.25">
      <c r="A338" s="9" t="s">
        <v>22</v>
      </c>
      <c r="B338" s="10" t="s">
        <v>56</v>
      </c>
      <c r="C338" s="9" t="s">
        <v>53</v>
      </c>
      <c r="D338" s="12">
        <v>405570</v>
      </c>
      <c r="E338" s="14">
        <v>2.9</v>
      </c>
      <c r="F338" s="11">
        <f t="shared" si="5"/>
        <v>23523.06</v>
      </c>
    </row>
    <row r="339" spans="1:6" x14ac:dyDescent="0.25">
      <c r="A339" s="9" t="s">
        <v>22</v>
      </c>
      <c r="B339" s="10" t="s">
        <v>6</v>
      </c>
      <c r="C339" s="9" t="s">
        <v>53</v>
      </c>
      <c r="D339" s="12">
        <v>1624957</v>
      </c>
      <c r="E339" s="14">
        <v>1.9</v>
      </c>
      <c r="F339" s="11">
        <f t="shared" si="5"/>
        <v>61748.365999999995</v>
      </c>
    </row>
    <row r="340" spans="1:6" x14ac:dyDescent="0.25">
      <c r="A340" s="9" t="s">
        <v>22</v>
      </c>
      <c r="B340" s="10" t="s">
        <v>8</v>
      </c>
      <c r="C340" s="9" t="s">
        <v>53</v>
      </c>
      <c r="D340" s="12">
        <v>1581228</v>
      </c>
      <c r="E340" s="14">
        <v>1.9</v>
      </c>
      <c r="F340" s="11">
        <f t="shared" si="5"/>
        <v>60086.663999999997</v>
      </c>
    </row>
    <row r="341" spans="1:6" x14ac:dyDescent="0.25">
      <c r="A341" s="9" t="s">
        <v>22</v>
      </c>
      <c r="B341" s="10" t="s">
        <v>57</v>
      </c>
      <c r="C341" s="9" t="s">
        <v>53</v>
      </c>
      <c r="D341" s="12">
        <v>3206185</v>
      </c>
      <c r="E341" s="14">
        <v>1.3</v>
      </c>
      <c r="F341" s="11">
        <f t="shared" si="5"/>
        <v>83360.81</v>
      </c>
    </row>
    <row r="342" spans="1:6" x14ac:dyDescent="0.25">
      <c r="F342" s="11">
        <f t="shared" si="5"/>
        <v>0</v>
      </c>
    </row>
    <row r="343" spans="1:6" x14ac:dyDescent="0.25">
      <c r="A343" s="9" t="s">
        <v>23</v>
      </c>
      <c r="B343" s="10" t="s">
        <v>0</v>
      </c>
      <c r="C343" s="9" t="s">
        <v>53</v>
      </c>
      <c r="D343" s="12">
        <v>318486</v>
      </c>
      <c r="E343" s="14">
        <v>3.7</v>
      </c>
      <c r="F343" s="11">
        <f t="shared" si="5"/>
        <v>23567.964</v>
      </c>
    </row>
    <row r="344" spans="1:6" x14ac:dyDescent="0.25">
      <c r="A344" s="9" t="s">
        <v>23</v>
      </c>
      <c r="B344" s="10" t="s">
        <v>1</v>
      </c>
      <c r="C344" s="9" t="s">
        <v>53</v>
      </c>
      <c r="D344" s="12">
        <v>650746</v>
      </c>
      <c r="E344" s="14">
        <v>3.1</v>
      </c>
      <c r="F344" s="11">
        <f t="shared" si="5"/>
        <v>40346.252</v>
      </c>
    </row>
    <row r="345" spans="1:6" x14ac:dyDescent="0.25">
      <c r="A345" s="9" t="s">
        <v>23</v>
      </c>
      <c r="B345" s="10" t="s">
        <v>54</v>
      </c>
      <c r="C345" s="9" t="s">
        <v>53</v>
      </c>
      <c r="D345" s="12">
        <v>1054577</v>
      </c>
      <c r="E345" s="14">
        <v>2</v>
      </c>
      <c r="F345" s="11">
        <f t="shared" si="5"/>
        <v>42183.08</v>
      </c>
    </row>
    <row r="346" spans="1:6" x14ac:dyDescent="0.25">
      <c r="A346" s="9" t="s">
        <v>23</v>
      </c>
      <c r="B346" s="10" t="s">
        <v>55</v>
      </c>
      <c r="C346" s="9" t="s">
        <v>53</v>
      </c>
      <c r="D346" s="12">
        <v>979028</v>
      </c>
      <c r="E346" s="14">
        <v>2.6</v>
      </c>
      <c r="F346" s="11">
        <f t="shared" si="5"/>
        <v>50909.456000000006</v>
      </c>
    </row>
    <row r="347" spans="1:6" x14ac:dyDescent="0.25">
      <c r="A347" s="9" t="s">
        <v>23</v>
      </c>
      <c r="B347" s="10" t="s">
        <v>56</v>
      </c>
      <c r="C347" s="9" t="s">
        <v>53</v>
      </c>
      <c r="D347" s="12">
        <v>423507</v>
      </c>
      <c r="E347" s="14">
        <v>2.6</v>
      </c>
      <c r="F347" s="11">
        <f t="shared" si="5"/>
        <v>22022.363999999998</v>
      </c>
    </row>
    <row r="348" spans="1:6" x14ac:dyDescent="0.25">
      <c r="A348" s="9" t="s">
        <v>23</v>
      </c>
      <c r="B348" s="10" t="s">
        <v>6</v>
      </c>
      <c r="C348" s="9" t="s">
        <v>53</v>
      </c>
      <c r="D348" s="12">
        <v>1723061</v>
      </c>
      <c r="E348" s="14">
        <v>1.8</v>
      </c>
      <c r="F348" s="11">
        <f t="shared" si="5"/>
        <v>62030.196000000004</v>
      </c>
    </row>
    <row r="349" spans="1:6" x14ac:dyDescent="0.25">
      <c r="A349" s="9" t="s">
        <v>23</v>
      </c>
      <c r="B349" s="10" t="s">
        <v>8</v>
      </c>
      <c r="C349" s="9" t="s">
        <v>53</v>
      </c>
      <c r="D349" s="12">
        <v>1703284</v>
      </c>
      <c r="E349" s="14">
        <v>1.8</v>
      </c>
      <c r="F349" s="11">
        <f t="shared" si="5"/>
        <v>61318.224000000002</v>
      </c>
    </row>
    <row r="350" spans="1:6" x14ac:dyDescent="0.25">
      <c r="A350" s="9" t="s">
        <v>23</v>
      </c>
      <c r="B350" s="10" t="s">
        <v>57</v>
      </c>
      <c r="C350" s="9" t="s">
        <v>53</v>
      </c>
      <c r="D350" s="12">
        <v>3426345</v>
      </c>
      <c r="E350" s="14">
        <v>1.2</v>
      </c>
      <c r="F350" s="11">
        <f t="shared" si="5"/>
        <v>82232.28</v>
      </c>
    </row>
    <row r="351" spans="1:6" x14ac:dyDescent="0.25">
      <c r="F351" s="11">
        <f t="shared" si="5"/>
        <v>0</v>
      </c>
    </row>
    <row r="352" spans="1:6" x14ac:dyDescent="0.25">
      <c r="A352" s="9" t="s">
        <v>25</v>
      </c>
      <c r="B352" s="10" t="s">
        <v>0</v>
      </c>
      <c r="C352" s="9" t="s">
        <v>53</v>
      </c>
      <c r="D352" s="12">
        <v>381837</v>
      </c>
      <c r="E352" s="14">
        <v>3.3</v>
      </c>
      <c r="F352" s="11">
        <f t="shared" si="5"/>
        <v>25201.241999999998</v>
      </c>
    </row>
    <row r="353" spans="1:6" x14ac:dyDescent="0.25">
      <c r="A353" s="9" t="s">
        <v>25</v>
      </c>
      <c r="B353" s="10" t="s">
        <v>1</v>
      </c>
      <c r="C353" s="9" t="s">
        <v>53</v>
      </c>
      <c r="D353" s="12">
        <v>617068</v>
      </c>
      <c r="E353" s="14">
        <v>3.5</v>
      </c>
      <c r="F353" s="11">
        <f t="shared" si="5"/>
        <v>43194.76</v>
      </c>
    </row>
    <row r="354" spans="1:6" x14ac:dyDescent="0.25">
      <c r="A354" s="9" t="s">
        <v>25</v>
      </c>
      <c r="B354" s="10" t="s">
        <v>54</v>
      </c>
      <c r="C354" s="9" t="s">
        <v>53</v>
      </c>
      <c r="D354" s="12">
        <v>1114355</v>
      </c>
      <c r="E354" s="14">
        <v>2.2999999999999998</v>
      </c>
      <c r="F354" s="11">
        <f t="shared" si="5"/>
        <v>51260.33</v>
      </c>
    </row>
    <row r="355" spans="1:6" x14ac:dyDescent="0.25">
      <c r="A355" s="9" t="s">
        <v>25</v>
      </c>
      <c r="B355" s="10" t="s">
        <v>55</v>
      </c>
      <c r="C355" s="9" t="s">
        <v>53</v>
      </c>
      <c r="D355" s="12">
        <v>952830</v>
      </c>
      <c r="E355" s="14">
        <v>2.5</v>
      </c>
      <c r="F355" s="11">
        <f t="shared" si="5"/>
        <v>47641.5</v>
      </c>
    </row>
    <row r="356" spans="1:6" x14ac:dyDescent="0.25">
      <c r="A356" s="9" t="s">
        <v>25</v>
      </c>
      <c r="B356" s="10" t="s">
        <v>56</v>
      </c>
      <c r="C356" s="9" t="s">
        <v>53</v>
      </c>
      <c r="D356" s="12">
        <v>405963</v>
      </c>
      <c r="E356" s="14">
        <v>2.7</v>
      </c>
      <c r="F356" s="11">
        <f t="shared" si="5"/>
        <v>21922.002</v>
      </c>
    </row>
    <row r="357" spans="1:6" x14ac:dyDescent="0.25">
      <c r="A357" s="9" t="s">
        <v>25</v>
      </c>
      <c r="B357" s="10" t="s">
        <v>6</v>
      </c>
      <c r="C357" s="9" t="s">
        <v>53</v>
      </c>
      <c r="D357" s="12">
        <v>1706579</v>
      </c>
      <c r="E357" s="14">
        <v>1.8</v>
      </c>
      <c r="F357" s="11">
        <f t="shared" si="5"/>
        <v>61436.844000000005</v>
      </c>
    </row>
    <row r="358" spans="1:6" x14ac:dyDescent="0.25">
      <c r="A358" s="9" t="s">
        <v>25</v>
      </c>
      <c r="B358" s="10" t="s">
        <v>8</v>
      </c>
      <c r="C358" s="9" t="s">
        <v>53</v>
      </c>
      <c r="D358" s="12">
        <v>1765473</v>
      </c>
      <c r="E358" s="14">
        <v>1.8</v>
      </c>
      <c r="F358" s="11">
        <f t="shared" si="5"/>
        <v>63557.027999999998</v>
      </c>
    </row>
    <row r="359" spans="1:6" x14ac:dyDescent="0.25">
      <c r="A359" s="9" t="s">
        <v>25</v>
      </c>
      <c r="B359" s="10" t="s">
        <v>57</v>
      </c>
      <c r="C359" s="9" t="s">
        <v>53</v>
      </c>
      <c r="D359" s="12">
        <v>3472052</v>
      </c>
      <c r="E359" s="14">
        <v>1.2</v>
      </c>
      <c r="F359" s="11">
        <f t="shared" si="5"/>
        <v>83329.247999999992</v>
      </c>
    </row>
    <row r="360" spans="1:6" x14ac:dyDescent="0.25">
      <c r="F360" s="11">
        <f t="shared" si="5"/>
        <v>0</v>
      </c>
    </row>
    <row r="361" spans="1:6" x14ac:dyDescent="0.25">
      <c r="A361" s="9" t="s">
        <v>36</v>
      </c>
      <c r="B361" s="10" t="s">
        <v>0</v>
      </c>
      <c r="C361" s="9" t="s">
        <v>53</v>
      </c>
      <c r="D361" s="12">
        <v>371584</v>
      </c>
      <c r="E361" s="14">
        <v>3.4</v>
      </c>
      <c r="F361" s="11">
        <f t="shared" si="5"/>
        <v>25267.711999999996</v>
      </c>
    </row>
    <row r="362" spans="1:6" x14ac:dyDescent="0.25">
      <c r="A362" s="9" t="s">
        <v>36</v>
      </c>
      <c r="B362" s="10" t="s">
        <v>1</v>
      </c>
      <c r="C362" s="9" t="s">
        <v>53</v>
      </c>
      <c r="D362" s="12">
        <v>602826</v>
      </c>
      <c r="E362" s="14">
        <v>3.1</v>
      </c>
      <c r="F362" s="11">
        <f t="shared" si="5"/>
        <v>37375.212</v>
      </c>
    </row>
    <row r="363" spans="1:6" x14ac:dyDescent="0.25">
      <c r="A363" s="9" t="s">
        <v>36</v>
      </c>
      <c r="B363" s="10" t="s">
        <v>54</v>
      </c>
      <c r="C363" s="9" t="s">
        <v>53</v>
      </c>
      <c r="D363" s="12">
        <v>973342</v>
      </c>
      <c r="E363" s="14">
        <v>2.2999999999999998</v>
      </c>
      <c r="F363" s="11">
        <f t="shared" si="5"/>
        <v>44773.731999999989</v>
      </c>
    </row>
    <row r="364" spans="1:6" x14ac:dyDescent="0.25">
      <c r="A364" s="9" t="s">
        <v>36</v>
      </c>
      <c r="B364" s="10" t="s">
        <v>55</v>
      </c>
      <c r="C364" s="9" t="s">
        <v>53</v>
      </c>
      <c r="D364" s="12">
        <v>791347</v>
      </c>
      <c r="E364" s="14">
        <v>2.2999999999999998</v>
      </c>
      <c r="F364" s="11">
        <f t="shared" si="5"/>
        <v>36401.962</v>
      </c>
    </row>
    <row r="365" spans="1:6" x14ac:dyDescent="0.25">
      <c r="A365" s="9" t="s">
        <v>36</v>
      </c>
      <c r="B365" s="10" t="s">
        <v>56</v>
      </c>
      <c r="C365" s="9" t="s">
        <v>53</v>
      </c>
      <c r="D365" s="12">
        <v>353198</v>
      </c>
      <c r="E365" s="14">
        <v>3.2</v>
      </c>
      <c r="F365" s="11">
        <f t="shared" si="5"/>
        <v>22604.672000000002</v>
      </c>
    </row>
    <row r="366" spans="1:6" x14ac:dyDescent="0.25">
      <c r="A366" s="9" t="s">
        <v>36</v>
      </c>
      <c r="B366" s="10" t="s">
        <v>6</v>
      </c>
      <c r="C366" s="9" t="s">
        <v>53</v>
      </c>
      <c r="D366" s="12">
        <v>1509808</v>
      </c>
      <c r="E366" s="14">
        <v>1.7</v>
      </c>
      <c r="F366" s="11">
        <f t="shared" si="5"/>
        <v>51333.472000000002</v>
      </c>
    </row>
    <row r="367" spans="1:6" x14ac:dyDescent="0.25">
      <c r="A367" s="9" t="s">
        <v>36</v>
      </c>
      <c r="B367" s="10" t="s">
        <v>8</v>
      </c>
      <c r="C367" s="9" t="s">
        <v>53</v>
      </c>
      <c r="D367" s="12">
        <v>1582489</v>
      </c>
      <c r="E367" s="14">
        <v>1.7</v>
      </c>
      <c r="F367" s="11">
        <f t="shared" si="5"/>
        <v>53804.625999999997</v>
      </c>
    </row>
    <row r="368" spans="1:6" x14ac:dyDescent="0.25">
      <c r="A368" s="9" t="s">
        <v>36</v>
      </c>
      <c r="B368" s="10" t="s">
        <v>57</v>
      </c>
      <c r="C368" s="9" t="s">
        <v>53</v>
      </c>
      <c r="D368" s="12">
        <v>3092297</v>
      </c>
      <c r="E368" s="14">
        <v>1.1000000000000001</v>
      </c>
      <c r="F368" s="11">
        <f t="shared" si="5"/>
        <v>68030.534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README</vt:lpstr>
      <vt:lpstr>Table 1</vt:lpstr>
      <vt:lpstr>pivottabledata</vt:lpstr>
      <vt:lpstr>agesex</vt:lpstr>
      <vt:lpstr>agesexrange</vt:lpstr>
      <vt:lpstr>agesexvalue</vt:lpstr>
      <vt:lpstr>agesexvalue2</vt:lpstr>
      <vt:lpstr>agesexvalue2b</vt:lpstr>
      <vt:lpstr>agesexvalue3</vt:lpstr>
      <vt:lpstr>range1</vt:lpstr>
      <vt:lpstr>range2</vt:lpstr>
      <vt:lpstr>range3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Cynthia Callard</cp:lastModifiedBy>
  <dcterms:created xsi:type="dcterms:W3CDTF">2015-12-18T16:17:08Z</dcterms:created>
  <dcterms:modified xsi:type="dcterms:W3CDTF">2016-07-13T19:01:19Z</dcterms:modified>
</cp:coreProperties>
</file>